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nogec-my.sharepoint.com/personal/s-pouverreau_fnogec_org/Documents/1. IMMOBILIER/Energie/Propositions accompagnement DEET/Capsules G-On/"/>
    </mc:Choice>
  </mc:AlternateContent>
  <xr:revisionPtr revIDLastSave="8" documentId="13_ncr:1_{0B65F1FF-333B-414E-996C-8707013B0B3C}" xr6:coauthVersionLast="47" xr6:coauthVersionMax="47" xr10:uidLastSave="{585C2652-FA85-426B-8871-8CAD6FBE7DA5}"/>
  <bookViews>
    <workbookView xWindow="-98" yWindow="-98" windowWidth="20715" windowHeight="13276" activeTab="3" xr2:uid="{34C181F3-491E-44AF-8F6E-81F33988AFD4}"/>
  </bookViews>
  <sheets>
    <sheet name="Démarrage" sheetId="1" r:id="rId1"/>
    <sheet name="Etape n°1 - Données d'entrée" sheetId="2" r:id="rId2"/>
    <sheet name="Etape n°2 - Vos consommations" sheetId="5" r:id="rId3"/>
    <sheet name="Etape n°3 - Synthèse" sheetId="10" r:id="rId4"/>
    <sheet name="Calculs" sheetId="6" state="hidden" r:id="rId5"/>
    <sheet name="DJU16" sheetId="7" state="hidden" r:id="rId6"/>
    <sheet name="ZoneClimat" sheetId="3" state="hidden" r:id="rId7"/>
    <sheet name="NRJ" sheetId="4" state="hidden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</externalReferences>
  <definedNames>
    <definedName name="_xlnm._FilterDatabase" localSheetId="6" hidden="1">ZoneClimat!$A$2:$B$98</definedName>
    <definedName name="C_AUTRES">[1]coefficient!$B$2</definedName>
    <definedName name="C_ELEC">[1]coefficient!$B$3</definedName>
    <definedName name="C_FUEL">[1]coefficient!$B$4</definedName>
    <definedName name="C_GAZ">[1]coefficient!$B$5</definedName>
    <definedName name="conso2018">[1]KPI!$E$3:$E$69,[1]KPI!$E$71:$E$78,[1]KPI!$E$80:$E$94,[1]KPI!$E$96:$E$106,[1]KPI!$E$109:$E$123,[1]KPI!$E$125:$E$128,[1]KPI!$E$131:$E$135,[1]KPI!$E$137:$E$140,[1]KPI!$E$142:$E$152,[1]KPI!$E$154:$E$164</definedName>
    <definedName name="conso2018_surface">[1]KPI!$F$3:$F$69,[1]KPI!$F$71:$F$78,[1]KPI!$F$80:$F$86,[1]KPI!$F$87:$F$94,[1]KPI!$F$96:$F$106,[1]KPI!$F$109:$F$123,[1]KPI!$F$125:$F$128,[1]KPI!$F$131:$F$135,[1]KPI!$F$137:$F$140,[1]KPI!$F$142:$F$152,[1]KPI!$F$154:$F$164</definedName>
    <definedName name="conso2019">[1]KPI!$H$154:$H$164,[1]KPI!$H$142:$H$152,[1]KPI!$H$137:$H$140,[1]KPI!$H$131:$H$135,[1]KPI!$H$125:$H$128,[1]KPI!$H$109:$H$123,[1]KPI!$H$96:$H$106,[1]KPI!$H$80:$H$94,[1]KPI!$H$71:$H$78,[1]KPI!$H$3:$H$69</definedName>
    <definedName name="conso2019_surface">[1]KPI!$I$3:$I$69,[1]KPI!$I$71:$I$78,[1]KPI!$I$80:$I$94,[1]KPI!$I$96:$I$106,[1]KPI!$I$109:$I$123,[1]KPI!$I$125:$I$128,[1]KPI!$I$131:$I$135,[1]KPI!$I$137:$I$140,[1]KPI!$I$142:$I$152,[1]KPI!$I$154:$I$164</definedName>
    <definedName name="Consoref">#REF!</definedName>
    <definedName name="Cout">'[2]Scale up'!#REF!</definedName>
    <definedName name="DJC">'[1]DJC - Mensuel'!$B$26</definedName>
    <definedName name="DJF">'[1]DJF - Mensuel'!$B$26</definedName>
    <definedName name="DJH_moyen" localSheetId="3">'[3]DJH - Mensuel'!$C$22</definedName>
    <definedName name="DJH_moyen">'[4]DJH - Mensuel'!$C$22</definedName>
    <definedName name="DO_4">'[5]Boutique Orange en travaux'!$M:$M</definedName>
    <definedName name="DTetalon">#REF!</definedName>
    <definedName name="DTreel">#REF!</definedName>
    <definedName name="ELEC">'Etape n°3 - Synthèse'!$B$25:$B$30</definedName>
    <definedName name="Excercice_1">'[5]Boutique Orange en travaux'!$C:$C</definedName>
    <definedName name="Filtre">#REF!</definedName>
    <definedName name="FIOUL">'Etape n°3 - Synthèse'!$E$25:$E$30</definedName>
    <definedName name="Format_4">'[5]Boutique Orange en travaux'!$L:$L</definedName>
    <definedName name="gainDT_2019">[1]KPI!$J$3:$J$69,[1]KPI!$J$71:$J$78,[1]KPI!$J$80:$J$94,[1]KPI!$J$96:$J$106,[1]KPI!$J$109:$J$123,[1]KPI!$J$125:$J$128,[1]KPI!$J$131:$J$135,[1]KPI!$J$137:$J$140,[1]KPI!$J$142:$J$152,[1]KPI!$J$154:$J$164</definedName>
    <definedName name="gains2018_ref">[1]KPI!$G$3:$G$69,[1]KPI!$G$71:$G$78,[1]KPI!$G$80:$G$94,[1]KPI!$G$96:$G$106,[1]KPI!$G$109:$G$123,[1]KPI!$G$125:$G$128,[1]KPI!$G$131:$G$135,[1]KPI!$G$137:$G$140,[1]KPI!$G$142:$G$152,[1]KPI!$G$154:$G$164</definedName>
    <definedName name="GAZ">'Etape n°3 - Synthèse'!$C$25:$C$30</definedName>
    <definedName name="mois" localSheetId="3">#REF!</definedName>
    <definedName name="mois">#REF!</definedName>
    <definedName name="NV_Type_de_Concept_1">'[5]Boutique Orange en travaux'!$K:$K</definedName>
    <definedName name="plage1000_2500">[6]data_IFPEB!#REF!</definedName>
    <definedName name="plage2500_5000">[6]data_IFPEB!#REF!</definedName>
    <definedName name="plage5000_8000">[6]data_IFPEB!#REF!</definedName>
    <definedName name="plage8000_13000">[6]data_IFPEB!#REF!</definedName>
    <definedName name="plageBCC7">[6]data_IFPEB!#REF!</definedName>
    <definedName name="plageBCV7">[6]data_IFPEB!#REF!</definedName>
    <definedName name="plageinf1000">[6]data_IFPEB!#REF!</definedName>
    <definedName name="plageSup13000">[6]data_IFPEB!#REF!</definedName>
    <definedName name="RCU">'Etape n°3 - Synthèse'!$D$25:$D$30</definedName>
    <definedName name="ref_C02">[1]coefficient!$E$13</definedName>
    <definedName name="ref_SCALE">[1]coefficient!$B$13</definedName>
    <definedName name="Refonte_Merch_THD1" localSheetId="3">#REF!</definedName>
    <definedName name="Refonte_Merch_THD1">#REF!</definedName>
    <definedName name="Refonte_Merch_THD2">'[5]Boutique Orange GDT'!$M:$M</definedName>
    <definedName name="Requête1">#REF!</definedName>
    <definedName name="Schauf">Calculs!$C$1</definedName>
    <definedName name="SDP">'[7]Etape n°1 - Emissions C02'!$F$11</definedName>
    <definedName name="SurfEtalon">#REF!</definedName>
    <definedName name="SurfReel">#REF!</definedName>
    <definedName name="ToccEtalon">#REF!</definedName>
    <definedName name="ToccReel">#REF!</definedName>
    <definedName name="Type_4">'[5]Boutique Orange en travaux'!$A:$A</definedName>
    <definedName name="UseEtalon">#REF!</definedName>
    <definedName name="XDO_?XDOFIELD1?">#REF!</definedName>
    <definedName name="XDO_?XDOFIELD10?">#REF!</definedName>
    <definedName name="XDO_?XDOFIELD11?">#REF!</definedName>
    <definedName name="XDO_?XDOFIELD12?">#REF!</definedName>
    <definedName name="XDO_?XDOFIELD13?">#REF!</definedName>
    <definedName name="XDO_?XDOFIELD14?">#REF!</definedName>
    <definedName name="XDO_?XDOFIELD15?">#REF!</definedName>
    <definedName name="XDO_?XDOFIELD16?">#REF!</definedName>
    <definedName name="XDO_?XDOFIELD17?">#REF!</definedName>
    <definedName name="XDO_?XDOFIELD18?">#REF!</definedName>
    <definedName name="XDO_?XDOFIELD19?">#REF!</definedName>
    <definedName name="XDO_?XDOFIELD2?">#REF!</definedName>
    <definedName name="XDO_?XDOFIELD20?">#REF!</definedName>
    <definedName name="XDO_?XDOFIELD21?">#REF!</definedName>
    <definedName name="XDO_?XDOFIELD22?">#REF!</definedName>
    <definedName name="XDO_?XDOFIELD23?">#REF!</definedName>
    <definedName name="XDO_?XDOFIELD24?">#REF!</definedName>
    <definedName name="XDO_?XDOFIELD25?">#REF!</definedName>
    <definedName name="XDO_?XDOFIELD26?">#REF!</definedName>
    <definedName name="XDO_?XDOFIELD27?">#REF!</definedName>
    <definedName name="XDO_?XDOFIELD28?">#REF!</definedName>
    <definedName name="XDO_?XDOFIELD29?">#REF!</definedName>
    <definedName name="XDO_?XDOFIELD3?">#REF!</definedName>
    <definedName name="XDO_?XDOFIELD30?">#REF!</definedName>
    <definedName name="XDO_?XDOFIELD31?">#REF!</definedName>
    <definedName name="XDO_?XDOFIELD32?">#REF!</definedName>
    <definedName name="XDO_?XDOFIELD33?">#REF!</definedName>
    <definedName name="XDO_?XDOFIELD34?">#REF!</definedName>
    <definedName name="XDO_?XDOFIELD35?">#REF!</definedName>
    <definedName name="XDO_?XDOFIELD36?">#REF!</definedName>
    <definedName name="XDO_?XDOFIELD37?">#REF!</definedName>
    <definedName name="XDO_?XDOFIELD38?">#REF!</definedName>
    <definedName name="XDO_?XDOFIELD39?">#REF!</definedName>
    <definedName name="XDO_?XDOFIELD4?">#REF!</definedName>
    <definedName name="XDO_?XDOFIELD40?">#REF!</definedName>
    <definedName name="XDO_?XDOFIELD41?">#REF!</definedName>
    <definedName name="XDO_?XDOFIELD42?">#REF!</definedName>
    <definedName name="XDO_?XDOFIELD43?">#REF!</definedName>
    <definedName name="XDO_?XDOFIELD45?">#REF!</definedName>
    <definedName name="XDO_?XDOFIELD47?">#REF!</definedName>
    <definedName name="XDO_?XDOFIELD48?">#REF!</definedName>
    <definedName name="XDO_?XDOFIELD49?">#REF!</definedName>
    <definedName name="XDO_?XDOFIELD5?">#REF!</definedName>
    <definedName name="XDO_?XDOFIELD50?">#REF!</definedName>
    <definedName name="XDO_?XDOFIELD51?">#REF!</definedName>
    <definedName name="XDO_?XDOFIELD52?">#REF!</definedName>
    <definedName name="XDO_?XDOFIELD53?">#REF!</definedName>
    <definedName name="XDO_?XDOFIELD54?">#REF!</definedName>
    <definedName name="XDO_?XDOFIELD55?">#REF!</definedName>
    <definedName name="XDO_?XDOFIELD56?">#REF!</definedName>
    <definedName name="XDO_?XDOFIELD57?">#REF!</definedName>
    <definedName name="XDO_?XDOFIELD58?">#REF!</definedName>
    <definedName name="XDO_?XDOFIELD59?">#REF!</definedName>
    <definedName name="XDO_?XDOFIELD6?">#REF!</definedName>
    <definedName name="XDO_?XDOFIELD60?">#REF!</definedName>
    <definedName name="XDO_?XDOFIELD61?">#REF!</definedName>
    <definedName name="XDO_?XDOFIELD62?">#REF!</definedName>
    <definedName name="XDO_?XDOFIELD63?">#REF!</definedName>
    <definedName name="XDO_?XDOFIELD64?">#REF!</definedName>
    <definedName name="XDO_?XDOFIELD65?">#REF!</definedName>
    <definedName name="XDO_?XDOFIELD7?">#REF!</definedName>
    <definedName name="XDO_?XDOFIELD8?">#REF!</definedName>
    <definedName name="XDO_?XDOFIELD9?">#REF!</definedName>
    <definedName name="XDO_GROUP_?XDOG1?">#REF!</definedName>
    <definedName name="Z_climatique">Calculs!$C$2</definedName>
    <definedName name="_xlnm.Print_Area" localSheetId="0">Démarrage!$B$1:$E$26</definedName>
    <definedName name="_xlnm.Print_Area" localSheetId="1">'Etape n°1 - Données d''entrée'!$A$1:$F$31</definedName>
    <definedName name="_xlnm.Print_Area" localSheetId="2">'Etape n°2 - Vos consommations'!$A$1:$K$137</definedName>
    <definedName name="_xlnm.Print_Area" localSheetId="3">'Etape n°3 - Synthèse'!$A$1:$P$43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7" i="10" l="1"/>
  <c r="D27" i="10"/>
  <c r="C27" i="10"/>
  <c r="B27" i="10" l="1"/>
  <c r="D111" i="6"/>
  <c r="D112" i="6"/>
  <c r="D113" i="6"/>
  <c r="D114" i="6"/>
  <c r="D115" i="6"/>
  <c r="D116" i="6"/>
  <c r="D117" i="6"/>
  <c r="D118" i="6"/>
  <c r="D119" i="6"/>
  <c r="D120" i="6"/>
  <c r="D121" i="6"/>
  <c r="D122" i="6"/>
  <c r="D110" i="6"/>
  <c r="E110" i="6"/>
  <c r="G110" i="6"/>
  <c r="I110" i="6"/>
  <c r="H110" i="6"/>
  <c r="J110" i="6"/>
  <c r="K110" i="6"/>
  <c r="F110" i="6"/>
  <c r="D5" i="2"/>
  <c r="C2" i="6"/>
  <c r="L111" i="6"/>
  <c r="L112" i="6"/>
  <c r="L113" i="6"/>
  <c r="L114" i="6"/>
  <c r="L115" i="6"/>
  <c r="L116" i="6"/>
  <c r="L117" i="6"/>
  <c r="L118" i="6"/>
  <c r="L119" i="6"/>
  <c r="L120" i="6"/>
  <c r="L121" i="6"/>
  <c r="L122" i="6"/>
  <c r="L110" i="6"/>
  <c r="C1" i="6"/>
  <c r="L136" i="6"/>
  <c r="L214" i="6"/>
  <c r="P110" i="6"/>
  <c r="C30" i="10"/>
  <c r="D30" i="10"/>
  <c r="B21" i="10"/>
  <c r="N110" i="6"/>
  <c r="E30" i="10"/>
  <c r="B30" i="10"/>
  <c r="D33" i="6"/>
  <c r="D34" i="6"/>
  <c r="D35" i="6"/>
  <c r="D36" i="6"/>
  <c r="D37" i="6"/>
  <c r="D38" i="6"/>
  <c r="D39" i="6"/>
  <c r="D40" i="6"/>
  <c r="D41" i="6"/>
  <c r="D42" i="6"/>
  <c r="D43" i="6"/>
  <c r="D44" i="6"/>
  <c r="D32" i="6"/>
  <c r="E33" i="6"/>
  <c r="E34" i="6"/>
  <c r="E35" i="6"/>
  <c r="E36" i="6"/>
  <c r="E37" i="6"/>
  <c r="E38" i="6"/>
  <c r="E39" i="6"/>
  <c r="E40" i="6"/>
  <c r="E41" i="6"/>
  <c r="E42" i="6"/>
  <c r="E43" i="6"/>
  <c r="E44" i="6"/>
  <c r="E32" i="6"/>
  <c r="F33" i="6"/>
  <c r="F34" i="6"/>
  <c r="F35" i="6"/>
  <c r="F36" i="6"/>
  <c r="F37" i="6"/>
  <c r="F38" i="6"/>
  <c r="F39" i="6"/>
  <c r="F40" i="6"/>
  <c r="F41" i="6"/>
  <c r="F42" i="6"/>
  <c r="F43" i="6"/>
  <c r="F44" i="6"/>
  <c r="F32" i="6"/>
  <c r="G33" i="6"/>
  <c r="G34" i="6"/>
  <c r="G35" i="6"/>
  <c r="G36" i="6"/>
  <c r="G37" i="6"/>
  <c r="G38" i="6"/>
  <c r="G39" i="6"/>
  <c r="G40" i="6"/>
  <c r="G41" i="6"/>
  <c r="G42" i="6"/>
  <c r="G43" i="6"/>
  <c r="G44" i="6"/>
  <c r="G32" i="6"/>
  <c r="H33" i="6"/>
  <c r="H34" i="6"/>
  <c r="H35" i="6"/>
  <c r="H36" i="6"/>
  <c r="H37" i="6"/>
  <c r="H38" i="6"/>
  <c r="H39" i="6"/>
  <c r="H40" i="6"/>
  <c r="H41" i="6"/>
  <c r="H42" i="6"/>
  <c r="H43" i="6"/>
  <c r="H44" i="6"/>
  <c r="H32" i="6"/>
  <c r="I33" i="6"/>
  <c r="I34" i="6"/>
  <c r="I35" i="6"/>
  <c r="I36" i="6"/>
  <c r="I37" i="6"/>
  <c r="I38" i="6"/>
  <c r="I39" i="6"/>
  <c r="I40" i="6"/>
  <c r="I41" i="6"/>
  <c r="I42" i="6"/>
  <c r="I43" i="6"/>
  <c r="I44" i="6"/>
  <c r="I32" i="6"/>
  <c r="J33" i="6"/>
  <c r="J34" i="6"/>
  <c r="J35" i="6"/>
  <c r="J36" i="6"/>
  <c r="J37" i="6"/>
  <c r="J38" i="6"/>
  <c r="J39" i="6"/>
  <c r="J40" i="6"/>
  <c r="J41" i="6"/>
  <c r="J42" i="6"/>
  <c r="J43" i="6"/>
  <c r="J44" i="6"/>
  <c r="J32" i="6"/>
  <c r="K32" i="6"/>
  <c r="L33" i="6"/>
  <c r="L34" i="6"/>
  <c r="L35" i="6"/>
  <c r="L36" i="6"/>
  <c r="L37" i="6"/>
  <c r="L38" i="6"/>
  <c r="L39" i="6"/>
  <c r="L40" i="6"/>
  <c r="L41" i="6"/>
  <c r="L42" i="6"/>
  <c r="L43" i="6"/>
  <c r="L44" i="6"/>
  <c r="L32" i="6"/>
  <c r="P32" i="6"/>
  <c r="N32" i="6"/>
  <c r="Q32" i="6"/>
  <c r="R32" i="6"/>
  <c r="K33" i="6"/>
  <c r="R33" i="6"/>
  <c r="K34" i="6"/>
  <c r="R34" i="6"/>
  <c r="K35" i="6"/>
  <c r="R35" i="6"/>
  <c r="K36" i="6"/>
  <c r="R36" i="6"/>
  <c r="K37" i="6"/>
  <c r="R37" i="6"/>
  <c r="K38" i="6"/>
  <c r="R38" i="6"/>
  <c r="K39" i="6"/>
  <c r="R39" i="6"/>
  <c r="K40" i="6"/>
  <c r="R40" i="6"/>
  <c r="K41" i="6"/>
  <c r="R41" i="6"/>
  <c r="K42" i="6"/>
  <c r="R42" i="6"/>
  <c r="K43" i="6"/>
  <c r="R43" i="6"/>
  <c r="K44" i="6"/>
  <c r="R44" i="6"/>
  <c r="D46" i="6"/>
  <c r="D47" i="6"/>
  <c r="D48" i="6"/>
  <c r="D49" i="6"/>
  <c r="D50" i="6"/>
  <c r="D51" i="6"/>
  <c r="D52" i="6"/>
  <c r="D53" i="6"/>
  <c r="D54" i="6"/>
  <c r="D55" i="6"/>
  <c r="D56" i="6"/>
  <c r="D57" i="6"/>
  <c r="D45" i="6"/>
  <c r="E45" i="6"/>
  <c r="F45" i="6"/>
  <c r="G45" i="6"/>
  <c r="H45" i="6"/>
  <c r="I45" i="6"/>
  <c r="J45" i="6"/>
  <c r="K45" i="6"/>
  <c r="L46" i="6"/>
  <c r="L47" i="6"/>
  <c r="L48" i="6"/>
  <c r="L49" i="6"/>
  <c r="L50" i="6"/>
  <c r="L51" i="6"/>
  <c r="L52" i="6"/>
  <c r="L53" i="6"/>
  <c r="L54" i="6"/>
  <c r="L55" i="6"/>
  <c r="L56" i="6"/>
  <c r="L57" i="6"/>
  <c r="L45" i="6"/>
  <c r="L149" i="6"/>
  <c r="P45" i="6"/>
  <c r="N45" i="6"/>
  <c r="Q45" i="6"/>
  <c r="R45" i="6"/>
  <c r="E46" i="6"/>
  <c r="F46" i="6"/>
  <c r="G46" i="6"/>
  <c r="H46" i="6"/>
  <c r="I46" i="6"/>
  <c r="J46" i="6"/>
  <c r="K46" i="6"/>
  <c r="R46" i="6"/>
  <c r="E47" i="6"/>
  <c r="F47" i="6"/>
  <c r="G47" i="6"/>
  <c r="H47" i="6"/>
  <c r="I47" i="6"/>
  <c r="J47" i="6"/>
  <c r="K47" i="6"/>
  <c r="R47" i="6"/>
  <c r="E48" i="6"/>
  <c r="F48" i="6"/>
  <c r="G48" i="6"/>
  <c r="H48" i="6"/>
  <c r="I48" i="6"/>
  <c r="J48" i="6"/>
  <c r="K48" i="6"/>
  <c r="R48" i="6"/>
  <c r="E49" i="6"/>
  <c r="F49" i="6"/>
  <c r="G49" i="6"/>
  <c r="H49" i="6"/>
  <c r="I49" i="6"/>
  <c r="J49" i="6"/>
  <c r="K49" i="6"/>
  <c r="R49" i="6"/>
  <c r="E50" i="6"/>
  <c r="F50" i="6"/>
  <c r="G50" i="6"/>
  <c r="H50" i="6"/>
  <c r="I50" i="6"/>
  <c r="J50" i="6"/>
  <c r="K50" i="6"/>
  <c r="R50" i="6"/>
  <c r="E51" i="6"/>
  <c r="F51" i="6"/>
  <c r="G51" i="6"/>
  <c r="H51" i="6"/>
  <c r="I51" i="6"/>
  <c r="J51" i="6"/>
  <c r="K51" i="6"/>
  <c r="R51" i="6"/>
  <c r="E52" i="6"/>
  <c r="F52" i="6"/>
  <c r="G52" i="6"/>
  <c r="H52" i="6"/>
  <c r="I52" i="6"/>
  <c r="J52" i="6"/>
  <c r="K52" i="6"/>
  <c r="R52" i="6"/>
  <c r="E53" i="6"/>
  <c r="F53" i="6"/>
  <c r="G53" i="6"/>
  <c r="H53" i="6"/>
  <c r="I53" i="6"/>
  <c r="J53" i="6"/>
  <c r="K53" i="6"/>
  <c r="R53" i="6"/>
  <c r="E54" i="6"/>
  <c r="F54" i="6"/>
  <c r="G54" i="6"/>
  <c r="H54" i="6"/>
  <c r="I54" i="6"/>
  <c r="J54" i="6"/>
  <c r="K54" i="6"/>
  <c r="R54" i="6"/>
  <c r="E55" i="6"/>
  <c r="F55" i="6"/>
  <c r="G55" i="6"/>
  <c r="H55" i="6"/>
  <c r="I55" i="6"/>
  <c r="J55" i="6"/>
  <c r="K55" i="6"/>
  <c r="R55" i="6"/>
  <c r="E56" i="6"/>
  <c r="F56" i="6"/>
  <c r="G56" i="6"/>
  <c r="H56" i="6"/>
  <c r="I56" i="6"/>
  <c r="J56" i="6"/>
  <c r="K56" i="6"/>
  <c r="R56" i="6"/>
  <c r="E57" i="6"/>
  <c r="F57" i="6"/>
  <c r="G57" i="6"/>
  <c r="H57" i="6"/>
  <c r="I57" i="6"/>
  <c r="J57" i="6"/>
  <c r="K57" i="6"/>
  <c r="R57" i="6"/>
  <c r="D59" i="6"/>
  <c r="D60" i="6"/>
  <c r="D61" i="6"/>
  <c r="D62" i="6"/>
  <c r="D63" i="6"/>
  <c r="D64" i="6"/>
  <c r="D65" i="6"/>
  <c r="D66" i="6"/>
  <c r="D67" i="6"/>
  <c r="D68" i="6"/>
  <c r="D69" i="6"/>
  <c r="D70" i="6"/>
  <c r="D58" i="6"/>
  <c r="E58" i="6"/>
  <c r="F58" i="6"/>
  <c r="G58" i="6"/>
  <c r="H58" i="6"/>
  <c r="I58" i="6"/>
  <c r="J58" i="6"/>
  <c r="K58" i="6"/>
  <c r="L59" i="6"/>
  <c r="L60" i="6"/>
  <c r="L61" i="6"/>
  <c r="L62" i="6"/>
  <c r="L63" i="6"/>
  <c r="L64" i="6"/>
  <c r="L65" i="6"/>
  <c r="L66" i="6"/>
  <c r="L67" i="6"/>
  <c r="L68" i="6"/>
  <c r="L69" i="6"/>
  <c r="L70" i="6"/>
  <c r="L58" i="6"/>
  <c r="L162" i="6"/>
  <c r="P58" i="6"/>
  <c r="N58" i="6"/>
  <c r="Q58" i="6"/>
  <c r="R58" i="6"/>
  <c r="E59" i="6"/>
  <c r="F59" i="6"/>
  <c r="G59" i="6"/>
  <c r="H59" i="6"/>
  <c r="I59" i="6"/>
  <c r="J59" i="6"/>
  <c r="K59" i="6"/>
  <c r="R59" i="6"/>
  <c r="E60" i="6"/>
  <c r="F60" i="6"/>
  <c r="G60" i="6"/>
  <c r="H60" i="6"/>
  <c r="I60" i="6"/>
  <c r="J60" i="6"/>
  <c r="K60" i="6"/>
  <c r="R60" i="6"/>
  <c r="E61" i="6"/>
  <c r="F61" i="6"/>
  <c r="G61" i="6"/>
  <c r="H61" i="6"/>
  <c r="I61" i="6"/>
  <c r="J61" i="6"/>
  <c r="K61" i="6"/>
  <c r="R61" i="6"/>
  <c r="E62" i="6"/>
  <c r="F62" i="6"/>
  <c r="G62" i="6"/>
  <c r="H62" i="6"/>
  <c r="I62" i="6"/>
  <c r="J62" i="6"/>
  <c r="K62" i="6"/>
  <c r="R62" i="6"/>
  <c r="E63" i="6"/>
  <c r="F63" i="6"/>
  <c r="G63" i="6"/>
  <c r="H63" i="6"/>
  <c r="I63" i="6"/>
  <c r="J63" i="6"/>
  <c r="K63" i="6"/>
  <c r="R63" i="6"/>
  <c r="E64" i="6"/>
  <c r="F64" i="6"/>
  <c r="G64" i="6"/>
  <c r="H64" i="6"/>
  <c r="I64" i="6"/>
  <c r="J64" i="6"/>
  <c r="K64" i="6"/>
  <c r="R64" i="6"/>
  <c r="E65" i="6"/>
  <c r="F65" i="6"/>
  <c r="G65" i="6"/>
  <c r="H65" i="6"/>
  <c r="I65" i="6"/>
  <c r="J65" i="6"/>
  <c r="K65" i="6"/>
  <c r="R65" i="6"/>
  <c r="E66" i="6"/>
  <c r="F66" i="6"/>
  <c r="G66" i="6"/>
  <c r="H66" i="6"/>
  <c r="I66" i="6"/>
  <c r="J66" i="6"/>
  <c r="K66" i="6"/>
  <c r="R66" i="6"/>
  <c r="E67" i="6"/>
  <c r="F67" i="6"/>
  <c r="G67" i="6"/>
  <c r="H67" i="6"/>
  <c r="I67" i="6"/>
  <c r="J67" i="6"/>
  <c r="K67" i="6"/>
  <c r="R67" i="6"/>
  <c r="E68" i="6"/>
  <c r="F68" i="6"/>
  <c r="G68" i="6"/>
  <c r="H68" i="6"/>
  <c r="I68" i="6"/>
  <c r="J68" i="6"/>
  <c r="K68" i="6"/>
  <c r="R68" i="6"/>
  <c r="E69" i="6"/>
  <c r="F69" i="6"/>
  <c r="G69" i="6"/>
  <c r="H69" i="6"/>
  <c r="I69" i="6"/>
  <c r="J69" i="6"/>
  <c r="K69" i="6"/>
  <c r="R69" i="6"/>
  <c r="E70" i="6"/>
  <c r="F70" i="6"/>
  <c r="G70" i="6"/>
  <c r="H70" i="6"/>
  <c r="I70" i="6"/>
  <c r="J70" i="6"/>
  <c r="K70" i="6"/>
  <c r="R70" i="6"/>
  <c r="D72" i="6"/>
  <c r="D73" i="6"/>
  <c r="D74" i="6"/>
  <c r="D75" i="6"/>
  <c r="D76" i="6"/>
  <c r="D77" i="6"/>
  <c r="D78" i="6"/>
  <c r="D79" i="6"/>
  <c r="D80" i="6"/>
  <c r="D81" i="6"/>
  <c r="D82" i="6"/>
  <c r="D83" i="6"/>
  <c r="D71" i="6"/>
  <c r="E71" i="6"/>
  <c r="F71" i="6"/>
  <c r="G71" i="6"/>
  <c r="H71" i="6"/>
  <c r="I71" i="6"/>
  <c r="J71" i="6"/>
  <c r="K71" i="6"/>
  <c r="L72" i="6"/>
  <c r="L73" i="6"/>
  <c r="L74" i="6"/>
  <c r="L75" i="6"/>
  <c r="L76" i="6"/>
  <c r="L77" i="6"/>
  <c r="L78" i="6"/>
  <c r="L79" i="6"/>
  <c r="L80" i="6"/>
  <c r="L81" i="6"/>
  <c r="L82" i="6"/>
  <c r="L83" i="6"/>
  <c r="L71" i="6"/>
  <c r="L175" i="6"/>
  <c r="P71" i="6"/>
  <c r="N71" i="6"/>
  <c r="Q71" i="6"/>
  <c r="R71" i="6"/>
  <c r="E72" i="6"/>
  <c r="F72" i="6"/>
  <c r="G72" i="6"/>
  <c r="H72" i="6"/>
  <c r="I72" i="6"/>
  <c r="J72" i="6"/>
  <c r="K72" i="6"/>
  <c r="R72" i="6"/>
  <c r="E73" i="6"/>
  <c r="F73" i="6"/>
  <c r="G73" i="6"/>
  <c r="H73" i="6"/>
  <c r="I73" i="6"/>
  <c r="J73" i="6"/>
  <c r="K73" i="6"/>
  <c r="R73" i="6"/>
  <c r="E74" i="6"/>
  <c r="F74" i="6"/>
  <c r="G74" i="6"/>
  <c r="H74" i="6"/>
  <c r="I74" i="6"/>
  <c r="J74" i="6"/>
  <c r="K74" i="6"/>
  <c r="R74" i="6"/>
  <c r="E75" i="6"/>
  <c r="F75" i="6"/>
  <c r="G75" i="6"/>
  <c r="H75" i="6"/>
  <c r="I75" i="6"/>
  <c r="J75" i="6"/>
  <c r="K75" i="6"/>
  <c r="R75" i="6"/>
  <c r="E76" i="6"/>
  <c r="F76" i="6"/>
  <c r="G76" i="6"/>
  <c r="H76" i="6"/>
  <c r="I76" i="6"/>
  <c r="J76" i="6"/>
  <c r="K76" i="6"/>
  <c r="R76" i="6"/>
  <c r="E77" i="6"/>
  <c r="F77" i="6"/>
  <c r="G77" i="6"/>
  <c r="H77" i="6"/>
  <c r="I77" i="6"/>
  <c r="J77" i="6"/>
  <c r="K77" i="6"/>
  <c r="R77" i="6"/>
  <c r="E78" i="6"/>
  <c r="F78" i="6"/>
  <c r="G78" i="6"/>
  <c r="H78" i="6"/>
  <c r="I78" i="6"/>
  <c r="J78" i="6"/>
  <c r="K78" i="6"/>
  <c r="R78" i="6"/>
  <c r="E79" i="6"/>
  <c r="F79" i="6"/>
  <c r="G79" i="6"/>
  <c r="H79" i="6"/>
  <c r="I79" i="6"/>
  <c r="J79" i="6"/>
  <c r="K79" i="6"/>
  <c r="R79" i="6"/>
  <c r="E80" i="6"/>
  <c r="F80" i="6"/>
  <c r="G80" i="6"/>
  <c r="H80" i="6"/>
  <c r="I80" i="6"/>
  <c r="J80" i="6"/>
  <c r="K80" i="6"/>
  <c r="R80" i="6"/>
  <c r="E81" i="6"/>
  <c r="F81" i="6"/>
  <c r="G81" i="6"/>
  <c r="H81" i="6"/>
  <c r="I81" i="6"/>
  <c r="J81" i="6"/>
  <c r="K81" i="6"/>
  <c r="R81" i="6"/>
  <c r="E82" i="6"/>
  <c r="F82" i="6"/>
  <c r="G82" i="6"/>
  <c r="H82" i="6"/>
  <c r="I82" i="6"/>
  <c r="J82" i="6"/>
  <c r="K82" i="6"/>
  <c r="R82" i="6"/>
  <c r="E83" i="6"/>
  <c r="F83" i="6"/>
  <c r="G83" i="6"/>
  <c r="H83" i="6"/>
  <c r="I83" i="6"/>
  <c r="J83" i="6"/>
  <c r="K83" i="6"/>
  <c r="R83" i="6"/>
  <c r="D85" i="6"/>
  <c r="D86" i="6"/>
  <c r="D87" i="6"/>
  <c r="D88" i="6"/>
  <c r="D89" i="6"/>
  <c r="D90" i="6"/>
  <c r="D91" i="6"/>
  <c r="D92" i="6"/>
  <c r="D93" i="6"/>
  <c r="D94" i="6"/>
  <c r="D95" i="6"/>
  <c r="D96" i="6"/>
  <c r="D84" i="6"/>
  <c r="E84" i="6"/>
  <c r="F84" i="6"/>
  <c r="G84" i="6"/>
  <c r="H84" i="6"/>
  <c r="I84" i="6"/>
  <c r="J84" i="6"/>
  <c r="K84" i="6"/>
  <c r="L85" i="6"/>
  <c r="L86" i="6"/>
  <c r="L87" i="6"/>
  <c r="L88" i="6"/>
  <c r="L89" i="6"/>
  <c r="L90" i="6"/>
  <c r="L91" i="6"/>
  <c r="L92" i="6"/>
  <c r="L93" i="6"/>
  <c r="L94" i="6"/>
  <c r="L95" i="6"/>
  <c r="L96" i="6"/>
  <c r="L84" i="6"/>
  <c r="L188" i="6"/>
  <c r="P84" i="6"/>
  <c r="N84" i="6"/>
  <c r="Q84" i="6"/>
  <c r="R84" i="6"/>
  <c r="E85" i="6"/>
  <c r="F85" i="6"/>
  <c r="G85" i="6"/>
  <c r="H85" i="6"/>
  <c r="I85" i="6"/>
  <c r="J85" i="6"/>
  <c r="K85" i="6"/>
  <c r="R85" i="6"/>
  <c r="E86" i="6"/>
  <c r="F86" i="6"/>
  <c r="G86" i="6"/>
  <c r="H86" i="6"/>
  <c r="I86" i="6"/>
  <c r="J86" i="6"/>
  <c r="K86" i="6"/>
  <c r="R86" i="6"/>
  <c r="E87" i="6"/>
  <c r="F87" i="6"/>
  <c r="G87" i="6"/>
  <c r="H87" i="6"/>
  <c r="I87" i="6"/>
  <c r="J87" i="6"/>
  <c r="K87" i="6"/>
  <c r="R87" i="6"/>
  <c r="E88" i="6"/>
  <c r="F88" i="6"/>
  <c r="G88" i="6"/>
  <c r="H88" i="6"/>
  <c r="I88" i="6"/>
  <c r="J88" i="6"/>
  <c r="K88" i="6"/>
  <c r="R88" i="6"/>
  <c r="E89" i="6"/>
  <c r="F89" i="6"/>
  <c r="G89" i="6"/>
  <c r="H89" i="6"/>
  <c r="I89" i="6"/>
  <c r="J89" i="6"/>
  <c r="K89" i="6"/>
  <c r="R89" i="6"/>
  <c r="E90" i="6"/>
  <c r="F90" i="6"/>
  <c r="G90" i="6"/>
  <c r="H90" i="6"/>
  <c r="I90" i="6"/>
  <c r="J90" i="6"/>
  <c r="K90" i="6"/>
  <c r="R90" i="6"/>
  <c r="E91" i="6"/>
  <c r="F91" i="6"/>
  <c r="G91" i="6"/>
  <c r="H91" i="6"/>
  <c r="I91" i="6"/>
  <c r="J91" i="6"/>
  <c r="K91" i="6"/>
  <c r="R91" i="6"/>
  <c r="E92" i="6"/>
  <c r="F92" i="6"/>
  <c r="G92" i="6"/>
  <c r="H92" i="6"/>
  <c r="I92" i="6"/>
  <c r="J92" i="6"/>
  <c r="K92" i="6"/>
  <c r="R92" i="6"/>
  <c r="E93" i="6"/>
  <c r="F93" i="6"/>
  <c r="G93" i="6"/>
  <c r="H93" i="6"/>
  <c r="I93" i="6"/>
  <c r="J93" i="6"/>
  <c r="K93" i="6"/>
  <c r="R93" i="6"/>
  <c r="E94" i="6"/>
  <c r="F94" i="6"/>
  <c r="G94" i="6"/>
  <c r="H94" i="6"/>
  <c r="I94" i="6"/>
  <c r="J94" i="6"/>
  <c r="K94" i="6"/>
  <c r="R94" i="6"/>
  <c r="E95" i="6"/>
  <c r="F95" i="6"/>
  <c r="G95" i="6"/>
  <c r="H95" i="6"/>
  <c r="I95" i="6"/>
  <c r="J95" i="6"/>
  <c r="K95" i="6"/>
  <c r="R95" i="6"/>
  <c r="E96" i="6"/>
  <c r="F96" i="6"/>
  <c r="G96" i="6"/>
  <c r="H96" i="6"/>
  <c r="I96" i="6"/>
  <c r="J96" i="6"/>
  <c r="K96" i="6"/>
  <c r="R96" i="6"/>
  <c r="D98" i="6"/>
  <c r="D99" i="6"/>
  <c r="D100" i="6"/>
  <c r="D101" i="6"/>
  <c r="D102" i="6"/>
  <c r="D103" i="6"/>
  <c r="D104" i="6"/>
  <c r="D105" i="6"/>
  <c r="D106" i="6"/>
  <c r="D107" i="6"/>
  <c r="D108" i="6"/>
  <c r="D109" i="6"/>
  <c r="D97" i="6"/>
  <c r="E97" i="6"/>
  <c r="F97" i="6"/>
  <c r="G97" i="6"/>
  <c r="H97" i="6"/>
  <c r="I97" i="6"/>
  <c r="J97" i="6"/>
  <c r="K97" i="6"/>
  <c r="L98" i="6"/>
  <c r="L99" i="6"/>
  <c r="L100" i="6"/>
  <c r="L101" i="6"/>
  <c r="L102" i="6"/>
  <c r="L103" i="6"/>
  <c r="L104" i="6"/>
  <c r="L105" i="6"/>
  <c r="L106" i="6"/>
  <c r="L107" i="6"/>
  <c r="L108" i="6"/>
  <c r="L109" i="6"/>
  <c r="L97" i="6"/>
  <c r="L201" i="6"/>
  <c r="P97" i="6"/>
  <c r="N97" i="6"/>
  <c r="Q97" i="6"/>
  <c r="R97" i="6"/>
  <c r="E98" i="6"/>
  <c r="F98" i="6"/>
  <c r="G98" i="6"/>
  <c r="H98" i="6"/>
  <c r="I98" i="6"/>
  <c r="J98" i="6"/>
  <c r="K98" i="6"/>
  <c r="R98" i="6"/>
  <c r="E99" i="6"/>
  <c r="F99" i="6"/>
  <c r="G99" i="6"/>
  <c r="H99" i="6"/>
  <c r="I99" i="6"/>
  <c r="J99" i="6"/>
  <c r="K99" i="6"/>
  <c r="R99" i="6"/>
  <c r="E100" i="6"/>
  <c r="F100" i="6"/>
  <c r="G100" i="6"/>
  <c r="H100" i="6"/>
  <c r="I100" i="6"/>
  <c r="J100" i="6"/>
  <c r="K100" i="6"/>
  <c r="R100" i="6"/>
  <c r="E101" i="6"/>
  <c r="F101" i="6"/>
  <c r="G101" i="6"/>
  <c r="H101" i="6"/>
  <c r="I101" i="6"/>
  <c r="J101" i="6"/>
  <c r="K101" i="6"/>
  <c r="R101" i="6"/>
  <c r="E102" i="6"/>
  <c r="F102" i="6"/>
  <c r="G102" i="6"/>
  <c r="H102" i="6"/>
  <c r="I102" i="6"/>
  <c r="J102" i="6"/>
  <c r="K102" i="6"/>
  <c r="R102" i="6"/>
  <c r="E103" i="6"/>
  <c r="F103" i="6"/>
  <c r="G103" i="6"/>
  <c r="H103" i="6"/>
  <c r="I103" i="6"/>
  <c r="J103" i="6"/>
  <c r="K103" i="6"/>
  <c r="R103" i="6"/>
  <c r="E104" i="6"/>
  <c r="F104" i="6"/>
  <c r="G104" i="6"/>
  <c r="H104" i="6"/>
  <c r="I104" i="6"/>
  <c r="J104" i="6"/>
  <c r="K104" i="6"/>
  <c r="R104" i="6"/>
  <c r="E105" i="6"/>
  <c r="F105" i="6"/>
  <c r="G105" i="6"/>
  <c r="H105" i="6"/>
  <c r="I105" i="6"/>
  <c r="J105" i="6"/>
  <c r="K105" i="6"/>
  <c r="R105" i="6"/>
  <c r="E106" i="6"/>
  <c r="F106" i="6"/>
  <c r="G106" i="6"/>
  <c r="H106" i="6"/>
  <c r="I106" i="6"/>
  <c r="J106" i="6"/>
  <c r="K106" i="6"/>
  <c r="R106" i="6"/>
  <c r="E107" i="6"/>
  <c r="F107" i="6"/>
  <c r="G107" i="6"/>
  <c r="H107" i="6"/>
  <c r="I107" i="6"/>
  <c r="J107" i="6"/>
  <c r="K107" i="6"/>
  <c r="R107" i="6"/>
  <c r="E108" i="6"/>
  <c r="F108" i="6"/>
  <c r="G108" i="6"/>
  <c r="H108" i="6"/>
  <c r="I108" i="6"/>
  <c r="J108" i="6"/>
  <c r="K108" i="6"/>
  <c r="R108" i="6"/>
  <c r="E109" i="6"/>
  <c r="F109" i="6"/>
  <c r="G109" i="6"/>
  <c r="H109" i="6"/>
  <c r="I109" i="6"/>
  <c r="J109" i="6"/>
  <c r="K109" i="6"/>
  <c r="R109" i="6"/>
  <c r="Q110" i="6"/>
  <c r="R110" i="6"/>
  <c r="E111" i="6"/>
  <c r="F111" i="6"/>
  <c r="G111" i="6"/>
  <c r="H111" i="6"/>
  <c r="I111" i="6"/>
  <c r="J111" i="6"/>
  <c r="K111" i="6"/>
  <c r="R111" i="6"/>
  <c r="E112" i="6"/>
  <c r="F112" i="6"/>
  <c r="G112" i="6"/>
  <c r="H112" i="6"/>
  <c r="I112" i="6"/>
  <c r="J112" i="6"/>
  <c r="K112" i="6"/>
  <c r="R112" i="6"/>
  <c r="E113" i="6"/>
  <c r="F113" i="6"/>
  <c r="G113" i="6"/>
  <c r="H113" i="6"/>
  <c r="I113" i="6"/>
  <c r="J113" i="6"/>
  <c r="K113" i="6"/>
  <c r="R113" i="6"/>
  <c r="E114" i="6"/>
  <c r="F114" i="6"/>
  <c r="G114" i="6"/>
  <c r="H114" i="6"/>
  <c r="I114" i="6"/>
  <c r="J114" i="6"/>
  <c r="K114" i="6"/>
  <c r="R114" i="6"/>
  <c r="E115" i="6"/>
  <c r="F115" i="6"/>
  <c r="G115" i="6"/>
  <c r="H115" i="6"/>
  <c r="I115" i="6"/>
  <c r="J115" i="6"/>
  <c r="K115" i="6"/>
  <c r="R115" i="6"/>
  <c r="E116" i="6"/>
  <c r="F116" i="6"/>
  <c r="G116" i="6"/>
  <c r="H116" i="6"/>
  <c r="I116" i="6"/>
  <c r="J116" i="6"/>
  <c r="K116" i="6"/>
  <c r="R116" i="6"/>
  <c r="E117" i="6"/>
  <c r="F117" i="6"/>
  <c r="G117" i="6"/>
  <c r="H117" i="6"/>
  <c r="I117" i="6"/>
  <c r="J117" i="6"/>
  <c r="K117" i="6"/>
  <c r="R117" i="6"/>
  <c r="E118" i="6"/>
  <c r="F118" i="6"/>
  <c r="G118" i="6"/>
  <c r="H118" i="6"/>
  <c r="I118" i="6"/>
  <c r="J118" i="6"/>
  <c r="K118" i="6"/>
  <c r="R118" i="6"/>
  <c r="E119" i="6"/>
  <c r="F119" i="6"/>
  <c r="G119" i="6"/>
  <c r="H119" i="6"/>
  <c r="I119" i="6"/>
  <c r="J119" i="6"/>
  <c r="K119" i="6"/>
  <c r="R119" i="6"/>
  <c r="E120" i="6"/>
  <c r="F120" i="6"/>
  <c r="G120" i="6"/>
  <c r="H120" i="6"/>
  <c r="I120" i="6"/>
  <c r="J120" i="6"/>
  <c r="K120" i="6"/>
  <c r="R120" i="6"/>
  <c r="E121" i="6"/>
  <c r="F121" i="6"/>
  <c r="G121" i="6"/>
  <c r="H121" i="6"/>
  <c r="I121" i="6"/>
  <c r="J121" i="6"/>
  <c r="K121" i="6"/>
  <c r="R121" i="6"/>
  <c r="E122" i="6"/>
  <c r="F122" i="6"/>
  <c r="G122" i="6"/>
  <c r="H122" i="6"/>
  <c r="I122" i="6"/>
  <c r="J122" i="6"/>
  <c r="K122" i="6"/>
  <c r="R122" i="6"/>
  <c r="D124" i="6"/>
  <c r="D125" i="6"/>
  <c r="D126" i="6"/>
  <c r="D127" i="6"/>
  <c r="D128" i="6"/>
  <c r="D129" i="6"/>
  <c r="D130" i="6"/>
  <c r="D131" i="6"/>
  <c r="D132" i="6"/>
  <c r="D133" i="6"/>
  <c r="D134" i="6"/>
  <c r="D135" i="6"/>
  <c r="D123" i="6"/>
  <c r="E123" i="6"/>
  <c r="F123" i="6"/>
  <c r="G123" i="6"/>
  <c r="H123" i="6"/>
  <c r="I123" i="6"/>
  <c r="J123" i="6"/>
  <c r="K123" i="6"/>
  <c r="L124" i="6"/>
  <c r="L125" i="6"/>
  <c r="L126" i="6"/>
  <c r="L127" i="6"/>
  <c r="L128" i="6"/>
  <c r="L129" i="6"/>
  <c r="L130" i="6"/>
  <c r="L131" i="6"/>
  <c r="L132" i="6"/>
  <c r="L133" i="6"/>
  <c r="L134" i="6"/>
  <c r="L135" i="6"/>
  <c r="L123" i="6"/>
  <c r="L227" i="6"/>
  <c r="P123" i="6"/>
  <c r="N123" i="6"/>
  <c r="Q123" i="6"/>
  <c r="R123" i="6"/>
  <c r="B5" i="10"/>
  <c r="G30" i="10"/>
  <c r="C29" i="10"/>
  <c r="D29" i="10"/>
  <c r="E29" i="10"/>
  <c r="B29" i="10"/>
  <c r="G29" i="10"/>
  <c r="S123" i="6"/>
  <c r="S124" i="6"/>
  <c r="S98" i="6"/>
  <c r="S97" i="6"/>
  <c r="S85" i="6"/>
  <c r="S84" i="6"/>
  <c r="S111" i="6"/>
  <c r="S110" i="6"/>
  <c r="S68" i="6"/>
  <c r="S69" i="6"/>
  <c r="S70" i="6"/>
  <c r="S72" i="6"/>
  <c r="S71" i="6"/>
  <c r="S46" i="6"/>
  <c r="S45" i="6"/>
  <c r="S59" i="6"/>
  <c r="S58" i="6"/>
  <c r="S60" i="6"/>
  <c r="S61" i="6"/>
  <c r="S62" i="6"/>
  <c r="S63" i="6"/>
  <c r="S64" i="6"/>
  <c r="S65" i="6"/>
  <c r="S66" i="6"/>
  <c r="S67" i="6"/>
  <c r="S73" i="6"/>
  <c r="S74" i="6"/>
  <c r="S75" i="6"/>
  <c r="S76" i="6"/>
  <c r="S77" i="6"/>
  <c r="S78" i="6"/>
  <c r="S79" i="6"/>
  <c r="S80" i="6"/>
  <c r="S81" i="6"/>
  <c r="S82" i="6"/>
  <c r="S83" i="6"/>
  <c r="S86" i="6"/>
  <c r="S87" i="6"/>
  <c r="S88" i="6"/>
  <c r="S89" i="6"/>
  <c r="S90" i="6"/>
  <c r="S91" i="6"/>
  <c r="S92" i="6"/>
  <c r="S93" i="6"/>
  <c r="S94" i="6"/>
  <c r="S95" i="6"/>
  <c r="S96" i="6"/>
  <c r="S99" i="6"/>
  <c r="S100" i="6"/>
  <c r="S101" i="6"/>
  <c r="S102" i="6"/>
  <c r="S103" i="6"/>
  <c r="S104" i="6"/>
  <c r="S105" i="6"/>
  <c r="S106" i="6"/>
  <c r="S107" i="6"/>
  <c r="S108" i="6"/>
  <c r="S109" i="6"/>
  <c r="S112" i="6"/>
  <c r="S113" i="6"/>
  <c r="S114" i="6"/>
  <c r="S115" i="6"/>
  <c r="S116" i="6"/>
  <c r="S117" i="6"/>
  <c r="S118" i="6"/>
  <c r="S119" i="6"/>
  <c r="S120" i="6"/>
  <c r="S121" i="6"/>
  <c r="S122" i="6"/>
  <c r="S33" i="6"/>
  <c r="S34" i="6"/>
  <c r="S35" i="6"/>
  <c r="S36" i="6"/>
  <c r="S37" i="6"/>
  <c r="S38" i="6"/>
  <c r="S39" i="6"/>
  <c r="S40" i="6"/>
  <c r="S41" i="6"/>
  <c r="S42" i="6"/>
  <c r="S43" i="6"/>
  <c r="S44" i="6"/>
  <c r="S47" i="6"/>
  <c r="S48" i="6"/>
  <c r="S49" i="6"/>
  <c r="S50" i="6"/>
  <c r="S51" i="6"/>
  <c r="S52" i="6"/>
  <c r="S53" i="6"/>
  <c r="S54" i="6"/>
  <c r="S55" i="6"/>
  <c r="S56" i="6"/>
  <c r="S57" i="6"/>
  <c r="M7" i="10"/>
  <c r="D7" i="6"/>
  <c r="E7" i="6"/>
  <c r="F7" i="6"/>
  <c r="G7" i="6"/>
  <c r="H7" i="6"/>
  <c r="I7" i="6"/>
  <c r="J7" i="6"/>
  <c r="K7" i="6"/>
  <c r="D8" i="6"/>
  <c r="E8" i="6"/>
  <c r="F8" i="6"/>
  <c r="G8" i="6"/>
  <c r="H8" i="6"/>
  <c r="I8" i="6"/>
  <c r="J8" i="6"/>
  <c r="K8" i="6"/>
  <c r="D9" i="6"/>
  <c r="E9" i="6"/>
  <c r="F9" i="6"/>
  <c r="G9" i="6"/>
  <c r="H9" i="6"/>
  <c r="I9" i="6"/>
  <c r="J9" i="6"/>
  <c r="K9" i="6"/>
  <c r="D10" i="6"/>
  <c r="E10" i="6"/>
  <c r="F10" i="6"/>
  <c r="G10" i="6"/>
  <c r="H10" i="6"/>
  <c r="I10" i="6"/>
  <c r="J10" i="6"/>
  <c r="K10" i="6"/>
  <c r="D11" i="6"/>
  <c r="E11" i="6"/>
  <c r="F11" i="6"/>
  <c r="G11" i="6"/>
  <c r="H11" i="6"/>
  <c r="I11" i="6"/>
  <c r="J11" i="6"/>
  <c r="K11" i="6"/>
  <c r="D12" i="6"/>
  <c r="E12" i="6"/>
  <c r="F12" i="6"/>
  <c r="G12" i="6"/>
  <c r="H12" i="6"/>
  <c r="I12" i="6"/>
  <c r="J12" i="6"/>
  <c r="K12" i="6"/>
  <c r="D13" i="6"/>
  <c r="E13" i="6"/>
  <c r="F13" i="6"/>
  <c r="G13" i="6"/>
  <c r="H13" i="6"/>
  <c r="I13" i="6"/>
  <c r="J13" i="6"/>
  <c r="K13" i="6"/>
  <c r="D14" i="6"/>
  <c r="E14" i="6"/>
  <c r="F14" i="6"/>
  <c r="G14" i="6"/>
  <c r="H14" i="6"/>
  <c r="I14" i="6"/>
  <c r="J14" i="6"/>
  <c r="K14" i="6"/>
  <c r="D15" i="6"/>
  <c r="E15" i="6"/>
  <c r="F15" i="6"/>
  <c r="G15" i="6"/>
  <c r="H15" i="6"/>
  <c r="I15" i="6"/>
  <c r="J15" i="6"/>
  <c r="K15" i="6"/>
  <c r="D16" i="6"/>
  <c r="E16" i="6"/>
  <c r="F16" i="6"/>
  <c r="G16" i="6"/>
  <c r="H16" i="6"/>
  <c r="I16" i="6"/>
  <c r="J16" i="6"/>
  <c r="K16" i="6"/>
  <c r="D17" i="6"/>
  <c r="E17" i="6"/>
  <c r="F17" i="6"/>
  <c r="G17" i="6"/>
  <c r="H17" i="6"/>
  <c r="I17" i="6"/>
  <c r="J17" i="6"/>
  <c r="K17" i="6"/>
  <c r="D18" i="6"/>
  <c r="E18" i="6"/>
  <c r="F18" i="6"/>
  <c r="G18" i="6"/>
  <c r="H18" i="6"/>
  <c r="I18" i="6"/>
  <c r="J18" i="6"/>
  <c r="K18" i="6"/>
  <c r="E19" i="6"/>
  <c r="F19" i="6"/>
  <c r="G19" i="6"/>
  <c r="H19" i="6"/>
  <c r="I19" i="6"/>
  <c r="J19" i="6"/>
  <c r="K19" i="6"/>
  <c r="D20" i="6"/>
  <c r="E20" i="6"/>
  <c r="F20" i="6"/>
  <c r="G20" i="6"/>
  <c r="H20" i="6"/>
  <c r="I20" i="6"/>
  <c r="J20" i="6"/>
  <c r="K20" i="6"/>
  <c r="D21" i="6"/>
  <c r="E21" i="6"/>
  <c r="F21" i="6"/>
  <c r="G21" i="6"/>
  <c r="H21" i="6"/>
  <c r="I21" i="6"/>
  <c r="J21" i="6"/>
  <c r="K21" i="6"/>
  <c r="D22" i="6"/>
  <c r="E22" i="6"/>
  <c r="F22" i="6"/>
  <c r="G22" i="6"/>
  <c r="H22" i="6"/>
  <c r="I22" i="6"/>
  <c r="J22" i="6"/>
  <c r="K22" i="6"/>
  <c r="D23" i="6"/>
  <c r="E23" i="6"/>
  <c r="F23" i="6"/>
  <c r="G23" i="6"/>
  <c r="H23" i="6"/>
  <c r="I23" i="6"/>
  <c r="J23" i="6"/>
  <c r="K23" i="6"/>
  <c r="D24" i="6"/>
  <c r="E24" i="6"/>
  <c r="F24" i="6"/>
  <c r="G24" i="6"/>
  <c r="H24" i="6"/>
  <c r="I24" i="6"/>
  <c r="J24" i="6"/>
  <c r="K24" i="6"/>
  <c r="D25" i="6"/>
  <c r="E25" i="6"/>
  <c r="F25" i="6"/>
  <c r="G25" i="6"/>
  <c r="H25" i="6"/>
  <c r="I25" i="6"/>
  <c r="J25" i="6"/>
  <c r="K25" i="6"/>
  <c r="D26" i="6"/>
  <c r="E26" i="6"/>
  <c r="F26" i="6"/>
  <c r="G26" i="6"/>
  <c r="H26" i="6"/>
  <c r="I26" i="6"/>
  <c r="J26" i="6"/>
  <c r="K26" i="6"/>
  <c r="D27" i="6"/>
  <c r="E27" i="6"/>
  <c r="F27" i="6"/>
  <c r="G27" i="6"/>
  <c r="H27" i="6"/>
  <c r="I27" i="6"/>
  <c r="J27" i="6"/>
  <c r="K27" i="6"/>
  <c r="D28" i="6"/>
  <c r="E28" i="6"/>
  <c r="F28" i="6"/>
  <c r="G28" i="6"/>
  <c r="H28" i="6"/>
  <c r="I28" i="6"/>
  <c r="J28" i="6"/>
  <c r="K28" i="6"/>
  <c r="D29" i="6"/>
  <c r="E29" i="6"/>
  <c r="F29" i="6"/>
  <c r="G29" i="6"/>
  <c r="H29" i="6"/>
  <c r="I29" i="6"/>
  <c r="J29" i="6"/>
  <c r="K29" i="6"/>
  <c r="D30" i="6"/>
  <c r="E30" i="6"/>
  <c r="F30" i="6"/>
  <c r="G30" i="6"/>
  <c r="H30" i="6"/>
  <c r="I30" i="6"/>
  <c r="J30" i="6"/>
  <c r="K30" i="6"/>
  <c r="D31" i="6"/>
  <c r="E31" i="6"/>
  <c r="F31" i="6"/>
  <c r="G31" i="6"/>
  <c r="H31" i="6"/>
  <c r="I31" i="6"/>
  <c r="J31" i="6"/>
  <c r="K31" i="6"/>
  <c r="AB32" i="6"/>
  <c r="U33" i="6"/>
  <c r="AB33" i="6"/>
  <c r="W34" i="6"/>
  <c r="X34" i="6"/>
  <c r="Y34" i="6"/>
  <c r="Z34" i="6"/>
  <c r="AA34" i="6"/>
  <c r="AB34" i="6"/>
  <c r="W35" i="6"/>
  <c r="X35" i="6"/>
  <c r="Y35" i="6"/>
  <c r="Z35" i="6"/>
  <c r="AA35" i="6"/>
  <c r="AB35" i="6"/>
  <c r="W36" i="6"/>
  <c r="X36" i="6"/>
  <c r="Y36" i="6"/>
  <c r="Z36" i="6"/>
  <c r="AA36" i="6"/>
  <c r="AB36" i="6"/>
  <c r="W37" i="6"/>
  <c r="X37" i="6"/>
  <c r="Y37" i="6"/>
  <c r="Z37" i="6"/>
  <c r="AA37" i="6"/>
  <c r="AB37" i="6"/>
  <c r="W38" i="6"/>
  <c r="X38" i="6"/>
  <c r="Y38" i="6"/>
  <c r="Z38" i="6"/>
  <c r="AA38" i="6"/>
  <c r="AB38" i="6"/>
  <c r="W39" i="6"/>
  <c r="X39" i="6"/>
  <c r="Y39" i="6"/>
  <c r="Z39" i="6"/>
  <c r="AA39" i="6"/>
  <c r="AB39" i="6"/>
  <c r="W40" i="6"/>
  <c r="X40" i="6"/>
  <c r="Y40" i="6"/>
  <c r="Z40" i="6"/>
  <c r="AA40" i="6"/>
  <c r="AB40" i="6"/>
  <c r="W41" i="6"/>
  <c r="X41" i="6"/>
  <c r="Y41" i="6"/>
  <c r="Z41" i="6"/>
  <c r="AA41" i="6"/>
  <c r="AB41" i="6"/>
  <c r="W42" i="6"/>
  <c r="X42" i="6"/>
  <c r="Y42" i="6"/>
  <c r="Z42" i="6"/>
  <c r="AA42" i="6"/>
  <c r="AB42" i="6"/>
  <c r="W43" i="6"/>
  <c r="X43" i="6"/>
  <c r="Y43" i="6"/>
  <c r="Z43" i="6"/>
  <c r="AA43" i="6"/>
  <c r="AB43" i="6"/>
  <c r="W44" i="6"/>
  <c r="X44" i="6"/>
  <c r="Y44" i="6"/>
  <c r="Z44" i="6"/>
  <c r="AA44" i="6"/>
  <c r="AB44" i="6"/>
  <c r="W45" i="6"/>
  <c r="Y45" i="6"/>
  <c r="Z45" i="6"/>
  <c r="AA45" i="6"/>
  <c r="D25" i="10"/>
  <c r="W46" i="6"/>
  <c r="X46" i="6"/>
  <c r="Y46" i="6"/>
  <c r="Z46" i="6"/>
  <c r="AA46" i="6"/>
  <c r="AB46" i="6"/>
  <c r="W47" i="6"/>
  <c r="X47" i="6"/>
  <c r="Y47" i="6"/>
  <c r="Z47" i="6"/>
  <c r="AA47" i="6"/>
  <c r="AB47" i="6"/>
  <c r="W48" i="6"/>
  <c r="X48" i="6"/>
  <c r="Y48" i="6"/>
  <c r="Z48" i="6"/>
  <c r="AA48" i="6"/>
  <c r="AB48" i="6"/>
  <c r="W49" i="6"/>
  <c r="X49" i="6"/>
  <c r="Y49" i="6"/>
  <c r="Z49" i="6"/>
  <c r="AA49" i="6"/>
  <c r="AB49" i="6"/>
  <c r="W50" i="6"/>
  <c r="X50" i="6"/>
  <c r="Y50" i="6"/>
  <c r="Z50" i="6"/>
  <c r="AA50" i="6"/>
  <c r="AB50" i="6"/>
  <c r="W51" i="6"/>
  <c r="X51" i="6"/>
  <c r="Y51" i="6"/>
  <c r="Z51" i="6"/>
  <c r="AA51" i="6"/>
  <c r="AB51" i="6"/>
  <c r="W52" i="6"/>
  <c r="X52" i="6"/>
  <c r="Y52" i="6"/>
  <c r="Z52" i="6"/>
  <c r="AA52" i="6"/>
  <c r="AB52" i="6"/>
  <c r="W53" i="6"/>
  <c r="X53" i="6"/>
  <c r="Y53" i="6"/>
  <c r="Z53" i="6"/>
  <c r="AA53" i="6"/>
  <c r="AB53" i="6"/>
  <c r="W54" i="6"/>
  <c r="X54" i="6"/>
  <c r="Y54" i="6"/>
  <c r="Z54" i="6"/>
  <c r="AA54" i="6"/>
  <c r="AB54" i="6"/>
  <c r="W55" i="6"/>
  <c r="X55" i="6"/>
  <c r="Y55" i="6"/>
  <c r="Z55" i="6"/>
  <c r="AA55" i="6"/>
  <c r="AB55" i="6"/>
  <c r="W56" i="6"/>
  <c r="X56" i="6"/>
  <c r="Y56" i="6"/>
  <c r="Z56" i="6"/>
  <c r="AA56" i="6"/>
  <c r="AB56" i="6"/>
  <c r="W57" i="6"/>
  <c r="X57" i="6"/>
  <c r="Y57" i="6"/>
  <c r="Z57" i="6"/>
  <c r="AA57" i="6"/>
  <c r="AB57" i="6"/>
  <c r="W58" i="6"/>
  <c r="Y58" i="6"/>
  <c r="Z58" i="6"/>
  <c r="AA58" i="6"/>
  <c r="D26" i="10"/>
  <c r="W59" i="6"/>
  <c r="X59" i="6"/>
  <c r="Y59" i="6"/>
  <c r="Z59" i="6"/>
  <c r="AA59" i="6"/>
  <c r="AB59" i="6"/>
  <c r="W60" i="6"/>
  <c r="X60" i="6"/>
  <c r="Y60" i="6"/>
  <c r="Z60" i="6"/>
  <c r="AA60" i="6"/>
  <c r="AB60" i="6"/>
  <c r="W61" i="6"/>
  <c r="X61" i="6"/>
  <c r="Y61" i="6"/>
  <c r="Z61" i="6"/>
  <c r="AA61" i="6"/>
  <c r="AB61" i="6"/>
  <c r="W62" i="6"/>
  <c r="X62" i="6"/>
  <c r="Y62" i="6"/>
  <c r="Z62" i="6"/>
  <c r="AA62" i="6"/>
  <c r="AB62" i="6"/>
  <c r="W63" i="6"/>
  <c r="X63" i="6"/>
  <c r="Y63" i="6"/>
  <c r="Z63" i="6"/>
  <c r="AA63" i="6"/>
  <c r="AB63" i="6"/>
  <c r="W64" i="6"/>
  <c r="X64" i="6"/>
  <c r="Y64" i="6"/>
  <c r="Z64" i="6"/>
  <c r="AA64" i="6"/>
  <c r="AB64" i="6"/>
  <c r="W65" i="6"/>
  <c r="X65" i="6"/>
  <c r="Y65" i="6"/>
  <c r="Z65" i="6"/>
  <c r="AA65" i="6"/>
  <c r="AB65" i="6"/>
  <c r="W66" i="6"/>
  <c r="X66" i="6"/>
  <c r="Y66" i="6"/>
  <c r="Z66" i="6"/>
  <c r="AA66" i="6"/>
  <c r="AB66" i="6"/>
  <c r="W67" i="6"/>
  <c r="X67" i="6"/>
  <c r="Y67" i="6"/>
  <c r="Z67" i="6"/>
  <c r="AA67" i="6"/>
  <c r="AB67" i="6"/>
  <c r="W68" i="6"/>
  <c r="X68" i="6"/>
  <c r="Y68" i="6"/>
  <c r="Z68" i="6"/>
  <c r="AA68" i="6"/>
  <c r="AB68" i="6"/>
  <c r="W69" i="6"/>
  <c r="X69" i="6"/>
  <c r="Y69" i="6"/>
  <c r="Z69" i="6"/>
  <c r="AA69" i="6"/>
  <c r="AB69" i="6"/>
  <c r="W70" i="6"/>
  <c r="X70" i="6"/>
  <c r="Y70" i="6"/>
  <c r="Z70" i="6"/>
  <c r="AA70" i="6"/>
  <c r="AB70" i="6"/>
  <c r="W71" i="6"/>
  <c r="Y71" i="6"/>
  <c r="Z71" i="6"/>
  <c r="AA71" i="6"/>
  <c r="W72" i="6"/>
  <c r="X72" i="6"/>
  <c r="Y72" i="6"/>
  <c r="Z72" i="6"/>
  <c r="AA72" i="6"/>
  <c r="AB72" i="6"/>
  <c r="W73" i="6"/>
  <c r="X73" i="6"/>
  <c r="Y73" i="6"/>
  <c r="Z73" i="6"/>
  <c r="AA73" i="6"/>
  <c r="AB73" i="6"/>
  <c r="W74" i="6"/>
  <c r="X74" i="6"/>
  <c r="Y74" i="6"/>
  <c r="Z74" i="6"/>
  <c r="AA74" i="6"/>
  <c r="AB74" i="6"/>
  <c r="W75" i="6"/>
  <c r="X75" i="6"/>
  <c r="Y75" i="6"/>
  <c r="Z75" i="6"/>
  <c r="AA75" i="6"/>
  <c r="AB75" i="6"/>
  <c r="W76" i="6"/>
  <c r="X76" i="6"/>
  <c r="Y76" i="6"/>
  <c r="Z76" i="6"/>
  <c r="AA76" i="6"/>
  <c r="AB76" i="6"/>
  <c r="W77" i="6"/>
  <c r="X77" i="6"/>
  <c r="Y77" i="6"/>
  <c r="Z77" i="6"/>
  <c r="AA77" i="6"/>
  <c r="AB77" i="6"/>
  <c r="W78" i="6"/>
  <c r="X78" i="6"/>
  <c r="Y78" i="6"/>
  <c r="Z78" i="6"/>
  <c r="AA78" i="6"/>
  <c r="AB78" i="6"/>
  <c r="W79" i="6"/>
  <c r="X79" i="6"/>
  <c r="Y79" i="6"/>
  <c r="Z79" i="6"/>
  <c r="AA79" i="6"/>
  <c r="AB79" i="6"/>
  <c r="W80" i="6"/>
  <c r="X80" i="6"/>
  <c r="Y80" i="6"/>
  <c r="Z80" i="6"/>
  <c r="AA80" i="6"/>
  <c r="AB80" i="6"/>
  <c r="W81" i="6"/>
  <c r="X81" i="6"/>
  <c r="Y81" i="6"/>
  <c r="Z81" i="6"/>
  <c r="AA81" i="6"/>
  <c r="AB81" i="6"/>
  <c r="W82" i="6"/>
  <c r="X82" i="6"/>
  <c r="Y82" i="6"/>
  <c r="Z82" i="6"/>
  <c r="AA82" i="6"/>
  <c r="AB82" i="6"/>
  <c r="W83" i="6"/>
  <c r="X83" i="6"/>
  <c r="Y83" i="6"/>
  <c r="Z83" i="6"/>
  <c r="AA83" i="6"/>
  <c r="AB83" i="6"/>
  <c r="W84" i="6"/>
  <c r="Y84" i="6"/>
  <c r="Z84" i="6"/>
  <c r="AA84" i="6"/>
  <c r="D28" i="10"/>
  <c r="W85" i="6"/>
  <c r="X85" i="6"/>
  <c r="Y85" i="6"/>
  <c r="Z85" i="6"/>
  <c r="AA85" i="6"/>
  <c r="AB85" i="6"/>
  <c r="W86" i="6"/>
  <c r="X86" i="6"/>
  <c r="Y86" i="6"/>
  <c r="Z86" i="6"/>
  <c r="AA86" i="6"/>
  <c r="AB86" i="6"/>
  <c r="W87" i="6"/>
  <c r="X87" i="6"/>
  <c r="Y87" i="6"/>
  <c r="Z87" i="6"/>
  <c r="AA87" i="6"/>
  <c r="AB87" i="6"/>
  <c r="W88" i="6"/>
  <c r="X88" i="6"/>
  <c r="Y88" i="6"/>
  <c r="Z88" i="6"/>
  <c r="AA88" i="6"/>
  <c r="AB88" i="6"/>
  <c r="W89" i="6"/>
  <c r="X89" i="6"/>
  <c r="Y89" i="6"/>
  <c r="Z89" i="6"/>
  <c r="AA89" i="6"/>
  <c r="AB89" i="6"/>
  <c r="W90" i="6"/>
  <c r="X90" i="6"/>
  <c r="Y90" i="6"/>
  <c r="Z90" i="6"/>
  <c r="AA90" i="6"/>
  <c r="AB90" i="6"/>
  <c r="W91" i="6"/>
  <c r="X91" i="6"/>
  <c r="Y91" i="6"/>
  <c r="Z91" i="6"/>
  <c r="AA91" i="6"/>
  <c r="AB91" i="6"/>
  <c r="W92" i="6"/>
  <c r="X92" i="6"/>
  <c r="Y92" i="6"/>
  <c r="Z92" i="6"/>
  <c r="AA92" i="6"/>
  <c r="AB92" i="6"/>
  <c r="W93" i="6"/>
  <c r="X93" i="6"/>
  <c r="Y93" i="6"/>
  <c r="Z93" i="6"/>
  <c r="AA93" i="6"/>
  <c r="AB93" i="6"/>
  <c r="W94" i="6"/>
  <c r="X94" i="6"/>
  <c r="Y94" i="6"/>
  <c r="Z94" i="6"/>
  <c r="AA94" i="6"/>
  <c r="AB94" i="6"/>
  <c r="W95" i="6"/>
  <c r="X95" i="6"/>
  <c r="Y95" i="6"/>
  <c r="Z95" i="6"/>
  <c r="AA95" i="6"/>
  <c r="AB95" i="6"/>
  <c r="W96" i="6"/>
  <c r="X96" i="6"/>
  <c r="Y96" i="6"/>
  <c r="Z96" i="6"/>
  <c r="AA96" i="6"/>
  <c r="AB96" i="6"/>
  <c r="W97" i="6"/>
  <c r="Y97" i="6"/>
  <c r="Z97" i="6"/>
  <c r="AA97" i="6"/>
  <c r="W98" i="6"/>
  <c r="X98" i="6"/>
  <c r="Y98" i="6"/>
  <c r="Z98" i="6"/>
  <c r="AA98" i="6"/>
  <c r="AB98" i="6"/>
  <c r="W99" i="6"/>
  <c r="X99" i="6"/>
  <c r="Y99" i="6"/>
  <c r="Z99" i="6"/>
  <c r="AA99" i="6"/>
  <c r="AB99" i="6"/>
  <c r="W100" i="6"/>
  <c r="X100" i="6"/>
  <c r="Y100" i="6"/>
  <c r="Z100" i="6"/>
  <c r="AA100" i="6"/>
  <c r="AB100" i="6"/>
  <c r="W101" i="6"/>
  <c r="X101" i="6"/>
  <c r="Y101" i="6"/>
  <c r="Z101" i="6"/>
  <c r="AA101" i="6"/>
  <c r="AB101" i="6"/>
  <c r="W102" i="6"/>
  <c r="X102" i="6"/>
  <c r="Y102" i="6"/>
  <c r="Z102" i="6"/>
  <c r="AA102" i="6"/>
  <c r="AB102" i="6"/>
  <c r="W103" i="6"/>
  <c r="X103" i="6"/>
  <c r="Y103" i="6"/>
  <c r="Z103" i="6"/>
  <c r="AA103" i="6"/>
  <c r="AB103" i="6"/>
  <c r="W104" i="6"/>
  <c r="X104" i="6"/>
  <c r="Y104" i="6"/>
  <c r="Z104" i="6"/>
  <c r="AA104" i="6"/>
  <c r="AB104" i="6"/>
  <c r="W105" i="6"/>
  <c r="X105" i="6"/>
  <c r="Y105" i="6"/>
  <c r="Z105" i="6"/>
  <c r="AA105" i="6"/>
  <c r="AB105" i="6"/>
  <c r="W106" i="6"/>
  <c r="X106" i="6"/>
  <c r="Y106" i="6"/>
  <c r="Z106" i="6"/>
  <c r="AA106" i="6"/>
  <c r="AB106" i="6"/>
  <c r="W107" i="6"/>
  <c r="X107" i="6"/>
  <c r="Y107" i="6"/>
  <c r="Z107" i="6"/>
  <c r="AA107" i="6"/>
  <c r="AB107" i="6"/>
  <c r="W108" i="6"/>
  <c r="X108" i="6"/>
  <c r="Y108" i="6"/>
  <c r="Z108" i="6"/>
  <c r="AA108" i="6"/>
  <c r="AB108" i="6"/>
  <c r="W109" i="6"/>
  <c r="X109" i="6"/>
  <c r="Y109" i="6"/>
  <c r="Z109" i="6"/>
  <c r="AA109" i="6"/>
  <c r="AB109" i="6"/>
  <c r="W110" i="6"/>
  <c r="Y110" i="6"/>
  <c r="Z110" i="6"/>
  <c r="AA110" i="6"/>
  <c r="W111" i="6"/>
  <c r="X111" i="6"/>
  <c r="Y111" i="6"/>
  <c r="Z111" i="6"/>
  <c r="AA111" i="6"/>
  <c r="AB111" i="6"/>
  <c r="W112" i="6"/>
  <c r="X112" i="6"/>
  <c r="Y112" i="6"/>
  <c r="Z112" i="6"/>
  <c r="AA112" i="6"/>
  <c r="AB112" i="6"/>
  <c r="W113" i="6"/>
  <c r="X113" i="6"/>
  <c r="Y113" i="6"/>
  <c r="Z113" i="6"/>
  <c r="AA113" i="6"/>
  <c r="AB113" i="6"/>
  <c r="W114" i="6"/>
  <c r="X114" i="6"/>
  <c r="Y114" i="6"/>
  <c r="Z114" i="6"/>
  <c r="AA114" i="6"/>
  <c r="AB114" i="6"/>
  <c r="W115" i="6"/>
  <c r="X115" i="6"/>
  <c r="Y115" i="6"/>
  <c r="Z115" i="6"/>
  <c r="AA115" i="6"/>
  <c r="AB115" i="6"/>
  <c r="W116" i="6"/>
  <c r="X116" i="6"/>
  <c r="Y116" i="6"/>
  <c r="Z116" i="6"/>
  <c r="AA116" i="6"/>
  <c r="AB116" i="6"/>
  <c r="W117" i="6"/>
  <c r="X117" i="6"/>
  <c r="Y117" i="6"/>
  <c r="Z117" i="6"/>
  <c r="AA117" i="6"/>
  <c r="AB117" i="6"/>
  <c r="W118" i="6"/>
  <c r="X118" i="6"/>
  <c r="Y118" i="6"/>
  <c r="Z118" i="6"/>
  <c r="AA118" i="6"/>
  <c r="AB118" i="6"/>
  <c r="W119" i="6"/>
  <c r="X119" i="6"/>
  <c r="Y119" i="6"/>
  <c r="Z119" i="6"/>
  <c r="AA119" i="6"/>
  <c r="AB119" i="6"/>
  <c r="W120" i="6"/>
  <c r="X120" i="6"/>
  <c r="Y120" i="6"/>
  <c r="Z120" i="6"/>
  <c r="AA120" i="6"/>
  <c r="AB120" i="6"/>
  <c r="W121" i="6"/>
  <c r="X121" i="6"/>
  <c r="Y121" i="6"/>
  <c r="Z121" i="6"/>
  <c r="AA121" i="6"/>
  <c r="AB121" i="6"/>
  <c r="W122" i="6"/>
  <c r="X122" i="6"/>
  <c r="Y122" i="6"/>
  <c r="Z122" i="6"/>
  <c r="AA122" i="6"/>
  <c r="AB122" i="6"/>
  <c r="W123" i="6"/>
  <c r="Y123" i="6"/>
  <c r="Z123" i="6"/>
  <c r="AA123" i="6"/>
  <c r="D31" i="10"/>
  <c r="U124" i="6"/>
  <c r="E124" i="6"/>
  <c r="F124" i="6"/>
  <c r="W124" i="6"/>
  <c r="G124" i="6"/>
  <c r="X124" i="6"/>
  <c r="H124" i="6"/>
  <c r="Y124" i="6"/>
  <c r="I124" i="6"/>
  <c r="Z124" i="6"/>
  <c r="J124" i="6"/>
  <c r="AA124" i="6"/>
  <c r="K124" i="6"/>
  <c r="AB124" i="6"/>
  <c r="E125" i="6"/>
  <c r="F125" i="6"/>
  <c r="G125" i="6"/>
  <c r="H125" i="6"/>
  <c r="I125" i="6"/>
  <c r="J125" i="6"/>
  <c r="K125" i="6"/>
  <c r="E126" i="6"/>
  <c r="F126" i="6"/>
  <c r="G126" i="6"/>
  <c r="H126" i="6"/>
  <c r="I126" i="6"/>
  <c r="J126" i="6"/>
  <c r="K126" i="6"/>
  <c r="E127" i="6"/>
  <c r="F127" i="6"/>
  <c r="G127" i="6"/>
  <c r="H127" i="6"/>
  <c r="I127" i="6"/>
  <c r="J127" i="6"/>
  <c r="K127" i="6"/>
  <c r="E128" i="6"/>
  <c r="F128" i="6"/>
  <c r="G128" i="6"/>
  <c r="H128" i="6"/>
  <c r="I128" i="6"/>
  <c r="J128" i="6"/>
  <c r="K128" i="6"/>
  <c r="E129" i="6"/>
  <c r="F129" i="6"/>
  <c r="G129" i="6"/>
  <c r="H129" i="6"/>
  <c r="I129" i="6"/>
  <c r="J129" i="6"/>
  <c r="K129" i="6"/>
  <c r="E130" i="6"/>
  <c r="F130" i="6"/>
  <c r="G130" i="6"/>
  <c r="H130" i="6"/>
  <c r="I130" i="6"/>
  <c r="J130" i="6"/>
  <c r="K130" i="6"/>
  <c r="E131" i="6"/>
  <c r="F131" i="6"/>
  <c r="G131" i="6"/>
  <c r="H131" i="6"/>
  <c r="I131" i="6"/>
  <c r="J131" i="6"/>
  <c r="K131" i="6"/>
  <c r="E132" i="6"/>
  <c r="F132" i="6"/>
  <c r="G132" i="6"/>
  <c r="H132" i="6"/>
  <c r="I132" i="6"/>
  <c r="J132" i="6"/>
  <c r="K132" i="6"/>
  <c r="E133" i="6"/>
  <c r="F133" i="6"/>
  <c r="G133" i="6"/>
  <c r="H133" i="6"/>
  <c r="I133" i="6"/>
  <c r="J133" i="6"/>
  <c r="K133" i="6"/>
  <c r="E134" i="6"/>
  <c r="F134" i="6"/>
  <c r="G134" i="6"/>
  <c r="H134" i="6"/>
  <c r="I134" i="6"/>
  <c r="J134" i="6"/>
  <c r="K134" i="6"/>
  <c r="E135" i="6"/>
  <c r="F135" i="6"/>
  <c r="G135" i="6"/>
  <c r="H135" i="6"/>
  <c r="I135" i="6"/>
  <c r="J135" i="6"/>
  <c r="K135" i="6"/>
  <c r="E6" i="6"/>
  <c r="F6" i="6"/>
  <c r="G6" i="6"/>
  <c r="H6" i="6"/>
  <c r="I6" i="6"/>
  <c r="J6" i="6"/>
  <c r="K6" i="6"/>
  <c r="B22" i="10"/>
  <c r="B2" i="10"/>
  <c r="V44" i="6"/>
  <c r="P44" i="6"/>
  <c r="V43" i="6"/>
  <c r="P43" i="6"/>
  <c r="V42" i="6"/>
  <c r="P42" i="6"/>
  <c r="V41" i="6"/>
  <c r="P41" i="6"/>
  <c r="V40" i="6"/>
  <c r="P40" i="6"/>
  <c r="V39" i="6"/>
  <c r="P39" i="6"/>
  <c r="V38" i="6"/>
  <c r="P38" i="6"/>
  <c r="V37" i="6"/>
  <c r="P37" i="6"/>
  <c r="V36" i="6"/>
  <c r="P36" i="6"/>
  <c r="V35" i="6"/>
  <c r="P35" i="6"/>
  <c r="V34" i="6"/>
  <c r="P34" i="6"/>
  <c r="V33" i="6"/>
  <c r="P33" i="6"/>
  <c r="V57" i="6"/>
  <c r="P57" i="6"/>
  <c r="V56" i="6"/>
  <c r="P56" i="6"/>
  <c r="V55" i="6"/>
  <c r="P55" i="6"/>
  <c r="V54" i="6"/>
  <c r="P54" i="6"/>
  <c r="V53" i="6"/>
  <c r="P53" i="6"/>
  <c r="V52" i="6"/>
  <c r="P52" i="6"/>
  <c r="V51" i="6"/>
  <c r="P51" i="6"/>
  <c r="V50" i="6"/>
  <c r="P50" i="6"/>
  <c r="V49" i="6"/>
  <c r="P49" i="6"/>
  <c r="V48" i="6"/>
  <c r="P48" i="6"/>
  <c r="V47" i="6"/>
  <c r="P47" i="6"/>
  <c r="V46" i="6"/>
  <c r="P46" i="6"/>
  <c r="E25" i="10"/>
  <c r="E26" i="10"/>
  <c r="Z33" i="6"/>
  <c r="Z32" i="6"/>
  <c r="Y33" i="6"/>
  <c r="Y32" i="6"/>
  <c r="AA33" i="6"/>
  <c r="AA32" i="6"/>
  <c r="E28" i="10"/>
  <c r="X33" i="6"/>
  <c r="X32" i="6"/>
  <c r="P135" i="6"/>
  <c r="P134" i="6"/>
  <c r="P133" i="6"/>
  <c r="P132" i="6"/>
  <c r="P131" i="6"/>
  <c r="P130" i="6"/>
  <c r="P129" i="6"/>
  <c r="P128" i="6"/>
  <c r="P127" i="6"/>
  <c r="P126" i="6"/>
  <c r="P125" i="6"/>
  <c r="V124" i="6"/>
  <c r="P124" i="6"/>
  <c r="W33" i="6"/>
  <c r="W32" i="6"/>
  <c r="V83" i="6"/>
  <c r="P83" i="6"/>
  <c r="V79" i="6"/>
  <c r="P79" i="6"/>
  <c r="V101" i="6"/>
  <c r="P101" i="6"/>
  <c r="V81" i="6"/>
  <c r="P81" i="6"/>
  <c r="V78" i="6"/>
  <c r="P78" i="6"/>
  <c r="V109" i="6"/>
  <c r="P109" i="6"/>
  <c r="V106" i="6"/>
  <c r="P106" i="6"/>
  <c r="V102" i="6"/>
  <c r="P102" i="6"/>
  <c r="V97" i="6"/>
  <c r="V70" i="6"/>
  <c r="P70" i="6"/>
  <c r="V69" i="6"/>
  <c r="P69" i="6"/>
  <c r="V68" i="6"/>
  <c r="P68" i="6"/>
  <c r="V67" i="6"/>
  <c r="P67" i="6"/>
  <c r="V66" i="6"/>
  <c r="P66" i="6"/>
  <c r="V65" i="6"/>
  <c r="P65" i="6"/>
  <c r="V64" i="6"/>
  <c r="P64" i="6"/>
  <c r="V63" i="6"/>
  <c r="P63" i="6"/>
  <c r="V62" i="6"/>
  <c r="P62" i="6"/>
  <c r="V61" i="6"/>
  <c r="P61" i="6"/>
  <c r="V60" i="6"/>
  <c r="P60" i="6"/>
  <c r="V59" i="6"/>
  <c r="P59" i="6"/>
  <c r="V82" i="6"/>
  <c r="P82" i="6"/>
  <c r="V77" i="6"/>
  <c r="P77" i="6"/>
  <c r="V76" i="6"/>
  <c r="P76" i="6"/>
  <c r="V75" i="6"/>
  <c r="P75" i="6"/>
  <c r="V74" i="6"/>
  <c r="P74" i="6"/>
  <c r="V73" i="6"/>
  <c r="P73" i="6"/>
  <c r="V72" i="6"/>
  <c r="P72" i="6"/>
  <c r="V96" i="6"/>
  <c r="P96" i="6"/>
  <c r="V95" i="6"/>
  <c r="P95" i="6"/>
  <c r="V94" i="6"/>
  <c r="P94" i="6"/>
  <c r="V93" i="6"/>
  <c r="P93" i="6"/>
  <c r="V92" i="6"/>
  <c r="P92" i="6"/>
  <c r="V91" i="6"/>
  <c r="P91" i="6"/>
  <c r="V90" i="6"/>
  <c r="P90" i="6"/>
  <c r="V89" i="6"/>
  <c r="P89" i="6"/>
  <c r="V88" i="6"/>
  <c r="P88" i="6"/>
  <c r="V87" i="6"/>
  <c r="P87" i="6"/>
  <c r="V86" i="6"/>
  <c r="P86" i="6"/>
  <c r="V85" i="6"/>
  <c r="P85" i="6"/>
  <c r="V107" i="6"/>
  <c r="P107" i="6"/>
  <c r="V104" i="6"/>
  <c r="P104" i="6"/>
  <c r="V100" i="6"/>
  <c r="P100" i="6"/>
  <c r="V98" i="6"/>
  <c r="P98" i="6"/>
  <c r="V122" i="6"/>
  <c r="P122" i="6"/>
  <c r="V120" i="6"/>
  <c r="P120" i="6"/>
  <c r="V119" i="6"/>
  <c r="P119" i="6"/>
  <c r="V117" i="6"/>
  <c r="P117" i="6"/>
  <c r="V116" i="6"/>
  <c r="P116" i="6"/>
  <c r="V115" i="6"/>
  <c r="P115" i="6"/>
  <c r="V114" i="6"/>
  <c r="P114" i="6"/>
  <c r="V113" i="6"/>
  <c r="P113" i="6"/>
  <c r="V112" i="6"/>
  <c r="P112" i="6"/>
  <c r="V111" i="6"/>
  <c r="P111" i="6"/>
  <c r="V110" i="6"/>
  <c r="V80" i="6"/>
  <c r="P80" i="6"/>
  <c r="V71" i="6"/>
  <c r="V108" i="6"/>
  <c r="P108" i="6"/>
  <c r="V105" i="6"/>
  <c r="P105" i="6"/>
  <c r="V103" i="6"/>
  <c r="P103" i="6"/>
  <c r="V99" i="6"/>
  <c r="P99" i="6"/>
  <c r="V121" i="6"/>
  <c r="P121" i="6"/>
  <c r="V118" i="6"/>
  <c r="P118" i="6"/>
  <c r="V123" i="6"/>
  <c r="C31" i="10"/>
  <c r="U69" i="6"/>
  <c r="V84" i="6"/>
  <c r="U83" i="6"/>
  <c r="U82" i="6"/>
  <c r="U81" i="6"/>
  <c r="U80" i="6"/>
  <c r="U79" i="6"/>
  <c r="U78" i="6"/>
  <c r="U77" i="6"/>
  <c r="U76" i="6"/>
  <c r="U75" i="6"/>
  <c r="U74" i="6"/>
  <c r="U73" i="6"/>
  <c r="AB58" i="6"/>
  <c r="U67" i="6"/>
  <c r="U62" i="6"/>
  <c r="U59" i="6"/>
  <c r="U72" i="6"/>
  <c r="X123" i="6"/>
  <c r="U96" i="6"/>
  <c r="U95" i="6"/>
  <c r="U94" i="6"/>
  <c r="U93" i="6"/>
  <c r="U92" i="6"/>
  <c r="U91" i="6"/>
  <c r="U90" i="6"/>
  <c r="U89" i="6"/>
  <c r="U88" i="6"/>
  <c r="U87" i="6"/>
  <c r="U86" i="6"/>
  <c r="U85" i="6"/>
  <c r="AB71" i="6"/>
  <c r="U64" i="6"/>
  <c r="U108" i="6"/>
  <c r="U65" i="6"/>
  <c r="X110" i="6"/>
  <c r="U98" i="6"/>
  <c r="U111" i="6"/>
  <c r="X97" i="6"/>
  <c r="U68" i="6"/>
  <c r="U60" i="6"/>
  <c r="AB45" i="6"/>
  <c r="U109" i="6"/>
  <c r="U105" i="6"/>
  <c r="U101" i="6"/>
  <c r="AB84" i="6"/>
  <c r="U122" i="6"/>
  <c r="U120" i="6"/>
  <c r="U118" i="6"/>
  <c r="U116" i="6"/>
  <c r="U114" i="6"/>
  <c r="X45" i="6"/>
  <c r="AB110" i="6"/>
  <c r="X58" i="6"/>
  <c r="V32" i="6"/>
  <c r="U58" i="6"/>
  <c r="U66" i="6"/>
  <c r="U61" i="6"/>
  <c r="U106" i="6"/>
  <c r="U102" i="6"/>
  <c r="U99" i="6"/>
  <c r="U121" i="6"/>
  <c r="U117" i="6"/>
  <c r="U113" i="6"/>
  <c r="AB97" i="6"/>
  <c r="AB123" i="6"/>
  <c r="X71" i="6"/>
  <c r="V45" i="6"/>
  <c r="U44" i="6"/>
  <c r="U43" i="6"/>
  <c r="U42" i="6"/>
  <c r="U41" i="6"/>
  <c r="U40" i="6"/>
  <c r="U39" i="6"/>
  <c r="U38" i="6"/>
  <c r="U37" i="6"/>
  <c r="U36" i="6"/>
  <c r="U35" i="6"/>
  <c r="U34" i="6"/>
  <c r="U70" i="6"/>
  <c r="U63" i="6"/>
  <c r="U107" i="6"/>
  <c r="U104" i="6"/>
  <c r="U103" i="6"/>
  <c r="U100" i="6"/>
  <c r="U119" i="6"/>
  <c r="U115" i="6"/>
  <c r="U112" i="6"/>
  <c r="X84" i="6"/>
  <c r="V58" i="6"/>
  <c r="U57" i="6"/>
  <c r="U56" i="6"/>
  <c r="U55" i="6"/>
  <c r="U54" i="6"/>
  <c r="U53" i="6"/>
  <c r="U52" i="6"/>
  <c r="U51" i="6"/>
  <c r="U50" i="6"/>
  <c r="U49" i="6"/>
  <c r="U48" i="6"/>
  <c r="U47" i="6"/>
  <c r="U46" i="6"/>
  <c r="U71" i="6"/>
  <c r="U84" i="6"/>
  <c r="U123" i="6"/>
  <c r="U97" i="6"/>
  <c r="U110" i="6"/>
  <c r="D19" i="6"/>
  <c r="U32" i="6"/>
  <c r="D6" i="6"/>
  <c r="B1" i="10"/>
  <c r="C28" i="10"/>
  <c r="C26" i="10"/>
  <c r="C25" i="10"/>
  <c r="E31" i="10"/>
  <c r="U45" i="6"/>
  <c r="B25" i="10"/>
  <c r="F25" i="10"/>
  <c r="L147" i="6"/>
  <c r="L238" i="6"/>
  <c r="N134" i="6"/>
  <c r="L138" i="6"/>
  <c r="L151" i="6"/>
  <c r="N47" i="6"/>
  <c r="L146" i="6"/>
  <c r="L159" i="6"/>
  <c r="N55" i="6"/>
  <c r="L148" i="6"/>
  <c r="L145" i="6"/>
  <c r="L143" i="6"/>
  <c r="L140" i="6"/>
  <c r="N36" i="6"/>
  <c r="L141" i="6"/>
  <c r="L144" i="6"/>
  <c r="L142" i="6"/>
  <c r="L139" i="6"/>
  <c r="N37" i="6"/>
  <c r="L137" i="6"/>
  <c r="L222" i="6"/>
  <c r="L157" i="6"/>
  <c r="L235" i="6"/>
  <c r="L196" i="6"/>
  <c r="L170" i="6"/>
  <c r="L209" i="6"/>
  <c r="L183" i="6"/>
  <c r="N79" i="6"/>
  <c r="L230" i="6"/>
  <c r="L165" i="6"/>
  <c r="L174" i="6"/>
  <c r="L213" i="6"/>
  <c r="N109" i="6"/>
  <c r="L187" i="6"/>
  <c r="N83" i="6"/>
  <c r="L226" i="6"/>
  <c r="L161" i="6"/>
  <c r="L200" i="6"/>
  <c r="N96" i="6"/>
  <c r="L239" i="6"/>
  <c r="L184" i="6"/>
  <c r="N80" i="6"/>
  <c r="L223" i="6"/>
  <c r="L197" i="6"/>
  <c r="L171" i="6"/>
  <c r="L210" i="6"/>
  <c r="L158" i="6"/>
  <c r="N54" i="6"/>
  <c r="L236" i="6"/>
  <c r="L212" i="6"/>
  <c r="L186" i="6"/>
  <c r="L225" i="6"/>
  <c r="L199" i="6"/>
  <c r="L173" i="6"/>
  <c r="N69" i="6"/>
  <c r="L156" i="6"/>
  <c r="N52" i="6"/>
  <c r="L195" i="6"/>
  <c r="L234" i="6"/>
  <c r="N130" i="6"/>
  <c r="L169" i="6"/>
  <c r="L208" i="6"/>
  <c r="L182" i="6"/>
  <c r="N78" i="6"/>
  <c r="L221" i="6"/>
  <c r="L153" i="6"/>
  <c r="N49" i="6"/>
  <c r="L194" i="6"/>
  <c r="N90" i="6"/>
  <c r="L233" i="6"/>
  <c r="L207" i="6"/>
  <c r="N103" i="6"/>
  <c r="L181" i="6"/>
  <c r="L168" i="6"/>
  <c r="L220" i="6"/>
  <c r="N116" i="6"/>
  <c r="L155" i="6"/>
  <c r="N51" i="6"/>
  <c r="L232" i="6"/>
  <c r="L167" i="6"/>
  <c r="N63" i="6"/>
  <c r="L206" i="6"/>
  <c r="L219" i="6"/>
  <c r="L193" i="6"/>
  <c r="L180" i="6"/>
  <c r="N76" i="6"/>
  <c r="L154" i="6"/>
  <c r="N50" i="6"/>
  <c r="L177" i="6"/>
  <c r="L229" i="6"/>
  <c r="L164" i="6"/>
  <c r="N60" i="6"/>
  <c r="L216" i="6"/>
  <c r="N112" i="6"/>
  <c r="L190" i="6"/>
  <c r="L203" i="6"/>
  <c r="N99" i="6"/>
  <c r="L185" i="6"/>
  <c r="N81" i="6"/>
  <c r="L224" i="6"/>
  <c r="L198" i="6"/>
  <c r="L237" i="6"/>
  <c r="L172" i="6"/>
  <c r="N68" i="6"/>
  <c r="L211" i="6"/>
  <c r="N107" i="6"/>
  <c r="N44" i="6"/>
  <c r="Q44" i="6"/>
  <c r="N122" i="6"/>
  <c r="N67" i="6"/>
  <c r="N118" i="6"/>
  <c r="N42" i="6"/>
  <c r="N34" i="6"/>
  <c r="N41" i="6"/>
  <c r="Q41" i="6"/>
  <c r="N38" i="6"/>
  <c r="N39" i="6"/>
  <c r="N40" i="6"/>
  <c r="Q40" i="6"/>
  <c r="Q109" i="6"/>
  <c r="N77" i="6"/>
  <c r="L179" i="6"/>
  <c r="N108" i="6"/>
  <c r="Q108" i="6"/>
  <c r="N132" i="6"/>
  <c r="L166" i="6"/>
  <c r="N131" i="6"/>
  <c r="Q131" i="6"/>
  <c r="N117" i="6"/>
  <c r="N35" i="6"/>
  <c r="N33" i="6"/>
  <c r="L205" i="6"/>
  <c r="L204" i="6"/>
  <c r="N53" i="6"/>
  <c r="Q53" i="6"/>
  <c r="N43" i="6"/>
  <c r="Q43" i="6"/>
  <c r="L231" i="6"/>
  <c r="L160" i="6"/>
  <c r="L192" i="6"/>
  <c r="N88" i="6"/>
  <c r="Q88" i="6"/>
  <c r="N115" i="6"/>
  <c r="L218" i="6"/>
  <c r="N114" i="6"/>
  <c r="Q78" i="6"/>
  <c r="Q81" i="6"/>
  <c r="Q67" i="6"/>
  <c r="Q42" i="6"/>
  <c r="Q54" i="6"/>
  <c r="Q49" i="6"/>
  <c r="Q122" i="6"/>
  <c r="Q34" i="6"/>
  <c r="Q55" i="6"/>
  <c r="Q52" i="6"/>
  <c r="Q51" i="6"/>
  <c r="Q35" i="6"/>
  <c r="Q50" i="6"/>
  <c r="Q39" i="6"/>
  <c r="Q38" i="6"/>
  <c r="Q83" i="6"/>
  <c r="Q118" i="6"/>
  <c r="Q37" i="6"/>
  <c r="Q47" i="6"/>
  <c r="Q36" i="6"/>
  <c r="N82" i="6"/>
  <c r="Q82" i="6"/>
  <c r="N64" i="6"/>
  <c r="Q64" i="6"/>
  <c r="N119" i="6"/>
  <c r="L152" i="6"/>
  <c r="N48" i="6"/>
  <c r="Q48" i="6"/>
  <c r="Q76" i="6"/>
  <c r="L189" i="6"/>
  <c r="L191" i="6"/>
  <c r="N87" i="6"/>
  <c r="Q63" i="6"/>
  <c r="L217" i="6"/>
  <c r="N113" i="6"/>
  <c r="L178" i="6"/>
  <c r="Q130" i="6"/>
  <c r="L150" i="6"/>
  <c r="N46" i="6"/>
  <c r="Q46" i="6"/>
  <c r="N91" i="6"/>
  <c r="Q91" i="6"/>
  <c r="N61" i="6"/>
  <c r="Q61" i="6"/>
  <c r="L215" i="6"/>
  <c r="N127" i="6"/>
  <c r="Q127" i="6"/>
  <c r="Q96" i="6"/>
  <c r="N75" i="6"/>
  <c r="N120" i="6"/>
  <c r="Q120" i="6"/>
  <c r="N73" i="6"/>
  <c r="Q73" i="6"/>
  <c r="N104" i="6"/>
  <c r="Q104" i="6"/>
  <c r="N70" i="6"/>
  <c r="Q70" i="6"/>
  <c r="N65" i="6"/>
  <c r="Q65" i="6"/>
  <c r="N121" i="6"/>
  <c r="Q121" i="6"/>
  <c r="N135" i="6"/>
  <c r="N85" i="6"/>
  <c r="Q134" i="6"/>
  <c r="Q79" i="6"/>
  <c r="N93" i="6"/>
  <c r="Q93" i="6"/>
  <c r="N101" i="6"/>
  <c r="Q101" i="6"/>
  <c r="Q112" i="6"/>
  <c r="N62" i="6"/>
  <c r="Q62" i="6"/>
  <c r="L176" i="6"/>
  <c r="N129" i="6"/>
  <c r="Q129" i="6"/>
  <c r="N133" i="6"/>
  <c r="Q133" i="6"/>
  <c r="Q90" i="6"/>
  <c r="N105" i="6"/>
  <c r="Q105" i="6"/>
  <c r="N95" i="6"/>
  <c r="Q95" i="6"/>
  <c r="Q103" i="6"/>
  <c r="Q68" i="6"/>
  <c r="N102" i="6"/>
  <c r="Q102" i="6"/>
  <c r="N128" i="6"/>
  <c r="Q128" i="6"/>
  <c r="Q116" i="6"/>
  <c r="N66" i="6"/>
  <c r="Q66" i="6"/>
  <c r="L163" i="6"/>
  <c r="N59" i="6"/>
  <c r="Q69" i="6"/>
  <c r="N56" i="6"/>
  <c r="Q56" i="6"/>
  <c r="L202" i="6"/>
  <c r="L228" i="6"/>
  <c r="N89" i="6"/>
  <c r="Q89" i="6"/>
  <c r="Q77" i="6"/>
  <c r="Q107" i="6"/>
  <c r="Q60" i="6"/>
  <c r="N86" i="6"/>
  <c r="Q86" i="6"/>
  <c r="N94" i="6"/>
  <c r="Q94" i="6"/>
  <c r="N57" i="6"/>
  <c r="Q57" i="6"/>
  <c r="N106" i="6"/>
  <c r="Q106" i="6"/>
  <c r="Q80" i="6"/>
  <c r="Q99" i="6"/>
  <c r="N92" i="6"/>
  <c r="Q92" i="6"/>
  <c r="N125" i="6"/>
  <c r="Q125" i="6"/>
  <c r="N126" i="6"/>
  <c r="Q126" i="6"/>
  <c r="Q119" i="6"/>
  <c r="Q132" i="6"/>
  <c r="Q115" i="6"/>
  <c r="Q75" i="6"/>
  <c r="Q117" i="6"/>
  <c r="Q87" i="6"/>
  <c r="Q114" i="6"/>
  <c r="N100" i="6"/>
  <c r="Q113" i="6"/>
  <c r="Q135" i="6"/>
  <c r="Q33" i="6"/>
  <c r="Q85" i="6"/>
  <c r="N74" i="6"/>
  <c r="Q74" i="6"/>
  <c r="N111" i="6"/>
  <c r="Q111" i="6"/>
  <c r="B28" i="10"/>
  <c r="Q59" i="6"/>
  <c r="N72" i="6"/>
  <c r="B26" i="10"/>
  <c r="N124" i="6"/>
  <c r="N98" i="6"/>
  <c r="F28" i="10"/>
  <c r="F26" i="10"/>
  <c r="F30" i="10"/>
  <c r="Q100" i="6"/>
  <c r="B31" i="10"/>
  <c r="Q124" i="6"/>
  <c r="Q72" i="6"/>
  <c r="Q98" i="6"/>
  <c r="F27" i="10"/>
  <c r="F29" i="10"/>
  <c r="F31" i="10"/>
  <c r="R124" i="6"/>
  <c r="G31" i="10"/>
  <c r="G25" i="10"/>
  <c r="G27" i="10"/>
  <c r="G28" i="10"/>
  <c r="G26" i="10"/>
  <c r="B37" i="10"/>
  <c r="E37" i="10"/>
  <c r="B39" i="10"/>
  <c r="E39" i="10"/>
  <c r="B36" i="10"/>
  <c r="E36" i="10"/>
  <c r="B38" i="10"/>
  <c r="E38" i="10"/>
  <c r="B40" i="10"/>
  <c r="E40" i="10"/>
  <c r="B41" i="10"/>
  <c r="E41" i="10"/>
  <c r="B42" i="10"/>
  <c r="E42" i="10"/>
  <c r="B35" i="10"/>
  <c r="E35" i="10"/>
  <c r="C5" i="10"/>
  <c r="L5" i="10"/>
  <c r="B11" i="10"/>
  <c r="C11" i="10"/>
  <c r="O6" i="10"/>
  <c r="B9" i="10"/>
  <c r="C9" i="10"/>
  <c r="M6" i="10"/>
  <c r="B6" i="10"/>
  <c r="L4" i="10"/>
  <c r="B10" i="10"/>
  <c r="C10" i="10"/>
  <c r="N6" i="10"/>
  <c r="C14" i="1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Alexandra LECLERC</author>
  </authors>
  <commentList>
    <comment ref="D4" authorId="0" shapeId="0" xr:uid="{7DE7B316-1744-4008-9FED-8D653A389947}">
      <text>
        <r>
          <rPr>
            <b/>
            <sz val="9"/>
            <color rgb="FF000000"/>
            <rFont val="Tahoma"/>
            <family val="2"/>
          </rPr>
          <t>Alexandra LECLERC: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D5" authorId="0" shapeId="0" xr:uid="{F2D1073D-15DE-49C3-87A1-896D6B097509}">
      <text>
        <r>
          <rPr>
            <b/>
            <sz val="9"/>
            <color rgb="FF000000"/>
            <rFont val="Tahoma"/>
            <family val="2"/>
          </rPr>
          <t>Alexandra LECLERC:</t>
        </r>
        <r>
          <rPr>
            <sz val="9"/>
            <color rgb="FF000000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<sst xmlns="http://schemas.openxmlformats.org/spreadsheetml/2006/main" count="796" uniqueCount="169">
  <si>
    <t>Mode d'emploi :</t>
  </si>
  <si>
    <t>Les cellules en gris sont protégées car une formule y est présente.</t>
  </si>
  <si>
    <t>Les cellules en bleu ciel sont à compléter.</t>
  </si>
  <si>
    <t xml:space="preserve">Suivez les onglets un par un, certaines formules dépendent des informations de l'onglet Etape n°1 </t>
  </si>
  <si>
    <t>Informations principales</t>
  </si>
  <si>
    <t>Localisation</t>
  </si>
  <si>
    <t xml:space="preserve">Numéro du département </t>
  </si>
  <si>
    <t>SDP (m²)</t>
  </si>
  <si>
    <t>!Donnée ci-contre utilisée dans les feuilles suivantes</t>
  </si>
  <si>
    <t>!Matrice utilisée - Ne touchez pas!</t>
  </si>
  <si>
    <t>Source :RT2012</t>
  </si>
  <si>
    <t>Département</t>
  </si>
  <si>
    <t>Zone climatique</t>
  </si>
  <si>
    <t>H1c</t>
  </si>
  <si>
    <t>H1a</t>
  </si>
  <si>
    <t>H2d</t>
  </si>
  <si>
    <t>H3</t>
  </si>
  <si>
    <t>H1b</t>
  </si>
  <si>
    <t>H2c</t>
  </si>
  <si>
    <t>H2b</t>
  </si>
  <si>
    <t>2A</t>
  </si>
  <si>
    <t>2B</t>
  </si>
  <si>
    <t>H2a</t>
  </si>
  <si>
    <t>Nom du projet</t>
  </si>
  <si>
    <t>Si pas d'info, c'est égal à la SDP</t>
  </si>
  <si>
    <t>A compléter</t>
  </si>
  <si>
    <t>Type d'énergie par kWh EF PCI</t>
  </si>
  <si>
    <t>Equivalent CO2 par kilowattheure d'énergie finale en PCI</t>
  </si>
  <si>
    <t>Électricité (hors autoconsommation) tous usages confondus</t>
  </si>
  <si>
    <t>Gaz méthane (naturel) issu des réseaux</t>
  </si>
  <si>
    <t>Gaz butane</t>
  </si>
  <si>
    <t>Gaz propane</t>
  </si>
  <si>
    <t>Fioul domestique</t>
  </si>
  <si>
    <t>Charbon (anthracite)</t>
  </si>
  <si>
    <t>Autres combustibles fossiles</t>
  </si>
  <si>
    <t>Bois. biomasse - Plaquettes d'industrie (10-15 % humidité)</t>
  </si>
  <si>
    <t>Bois. biomasse - Plaquettes forestières (25% humidité)</t>
  </si>
  <si>
    <t>Bois. biomasse - Granulés (pellets) ou briquettes (8 % humidité)</t>
  </si>
  <si>
    <t>Bois. biomasse - Buche (20 % humidité)</t>
  </si>
  <si>
    <t>PRODUIT ENERGETIQUE</t>
  </si>
  <si>
    <t>kWh (PCI)</t>
  </si>
  <si>
    <t>1 kWh d'énergie électrique</t>
  </si>
  <si>
    <t>1 kWh (PCS) de gaz naturel (méthane) issu des réseaux</t>
  </si>
  <si>
    <t>1 kg de gaz naturel liquéfié</t>
  </si>
  <si>
    <t>1 kg de gaz propane</t>
  </si>
  <si>
    <t>1 m3 de gaz propane</t>
  </si>
  <si>
    <t>1 kg de gaz butane</t>
  </si>
  <si>
    <t>1 m3 de gaz butane</t>
  </si>
  <si>
    <t>1 litre de fioul domestique</t>
  </si>
  <si>
    <t>1 kg de charbon (agglomérés et briquettes de lignite)</t>
  </si>
  <si>
    <t>1 kg de houille</t>
  </si>
  <si>
    <t>1 kg bois - plaquettes d'industrie</t>
  </si>
  <si>
    <t>1 kg bois - plaquettes forestières</t>
  </si>
  <si>
    <t>1 kg bois - granulés (pellets) ou briquettes</t>
  </si>
  <si>
    <t>Bois - buches par stère</t>
  </si>
  <si>
    <t>Electricité</t>
  </si>
  <si>
    <t>Gaz naturel issu des réseaux</t>
  </si>
  <si>
    <t>Gaz naturel (stocké dans une cuve)</t>
  </si>
  <si>
    <t>Gaz Propane</t>
  </si>
  <si>
    <t>Gaz Butane</t>
  </si>
  <si>
    <t>Charbon</t>
  </si>
  <si>
    <t>Bois plaquette</t>
  </si>
  <si>
    <t>Bois granulés</t>
  </si>
  <si>
    <t>Bois buches</t>
  </si>
  <si>
    <t>Réseau de chaud</t>
  </si>
  <si>
    <t>Réseau de froid</t>
  </si>
  <si>
    <t>Quel est votre énergie pour l'eau chaude sanitaire (ECS) ?</t>
  </si>
  <si>
    <t xml:space="preserve">Avez-vous de l'eau chaude sanitaire ? </t>
  </si>
  <si>
    <t>Zone Géographique</t>
  </si>
  <si>
    <t>Consommations</t>
  </si>
  <si>
    <t>Année</t>
  </si>
  <si>
    <t>Mois</t>
  </si>
  <si>
    <t>Janvier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</si>
  <si>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</si>
  <si>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</si>
  <si>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</si>
  <si>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</si>
  <si>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</si>
  <si>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</si>
  <si>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</si>
  <si>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</si>
  <si>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</si>
  <si>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</si>
  <si>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</si>
  <si>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 xml:space="preserve">Mois </t>
  </si>
  <si>
    <t>Etape n°2 : Vos consommations</t>
  </si>
  <si>
    <t>Electricité (kWh)</t>
  </si>
  <si>
    <t>Gaz naturel issu des réseaux (kWh)</t>
  </si>
  <si>
    <t>Gaz naturel (stocké dans une cuve) (kg)</t>
  </si>
  <si>
    <t>Réseau de chaud (kWh)</t>
  </si>
  <si>
    <t>Fioul domestique (L)</t>
  </si>
  <si>
    <t>Bois plaquette (kg)</t>
  </si>
  <si>
    <t>Bois granulés (kg)</t>
  </si>
  <si>
    <t>Bois buches (kg)</t>
  </si>
  <si>
    <t xml:space="preserve">1 kWh de réseau de chaleur </t>
  </si>
  <si>
    <t>1 kwh de réseau de froid</t>
  </si>
  <si>
    <t>JAN</t>
  </si>
  <si>
    <t>FÉV</t>
  </si>
  <si>
    <t>MAR</t>
  </si>
  <si>
    <t>AVR</t>
  </si>
  <si>
    <t>MAI</t>
  </si>
  <si>
    <t>JUN</t>
  </si>
  <si>
    <t>JUI</t>
  </si>
  <si>
    <t>AOÛ</t>
  </si>
  <si>
    <t>SEP</t>
  </si>
  <si>
    <t>OCT</t>
  </si>
  <si>
    <t>NOV</t>
  </si>
  <si>
    <t>DÉC</t>
  </si>
  <si>
    <t>Total</t>
  </si>
  <si>
    <t>Moyen</t>
  </si>
  <si>
    <t>DJU chaud connu</t>
  </si>
  <si>
    <t>DJU froid connu</t>
  </si>
  <si>
    <t>DJU pas de dissociation (surface)</t>
  </si>
  <si>
    <t xml:space="preserve">Surface chauffée </t>
  </si>
  <si>
    <t>Surface refroidie (m²)</t>
  </si>
  <si>
    <t>Surface chauffée (m²)</t>
  </si>
  <si>
    <t>DJU24</t>
  </si>
  <si>
    <t>DJU16</t>
  </si>
  <si>
    <t>Nom</t>
  </si>
  <si>
    <t>Consommation (kWh)</t>
  </si>
  <si>
    <t>Ratio (kWh/m²)</t>
  </si>
  <si>
    <t>ELEC</t>
  </si>
  <si>
    <t>GAZ</t>
  </si>
  <si>
    <t>RCU</t>
  </si>
  <si>
    <t>FIOUL</t>
  </si>
  <si>
    <t>Année de référence</t>
  </si>
  <si>
    <t>Janvier 2012 à Décembre 2012</t>
  </si>
  <si>
    <t>SDP m²</t>
  </si>
  <si>
    <t>Calculette Décret Eco Energie Tertiaire _ Version n°1</t>
  </si>
  <si>
    <r>
      <t xml:space="preserve">Ce calculateur est un outil interne, les retours sont les bienvenus pour l'optimiser au maximum. 
Si vous avez des questions et/ou des suggestions, veuillez contacter </t>
    </r>
    <r>
      <rPr>
        <i/>
        <sz val="11"/>
        <color rgb="FFFF0000"/>
        <rFont val="Calibri"/>
        <family val="2"/>
        <scheme val="minor"/>
      </rPr>
      <t>s-pouverreau@fnogec.org et aleclerc@g-on.fr</t>
    </r>
  </si>
  <si>
    <t>Information  indicative</t>
  </si>
  <si>
    <t>Ville ou département, indicative</t>
  </si>
  <si>
    <t>N° de département utilisé pour le calcul</t>
  </si>
  <si>
    <t>Etes-vous chauffé ?</t>
  </si>
  <si>
    <t>Quel est votre énergie principale pour le chauffage ?</t>
  </si>
  <si>
    <t>Energie (pour le chauffage)</t>
  </si>
  <si>
    <t>Total DEET</t>
  </si>
  <si>
    <t>Période de référence prise en compte (12 mois glissants)</t>
  </si>
  <si>
    <r>
      <t xml:space="preserve">Vous pouvez renseigner les consommations, soit par année soit par mois. .Cliquez sur les boutons + à gauche pour afficher le détail par mois
</t>
    </r>
    <r>
      <rPr>
        <b/>
        <i/>
        <u/>
        <sz val="11"/>
        <color theme="1"/>
        <rFont val="Calibri"/>
        <family val="2"/>
        <scheme val="minor"/>
      </rPr>
      <t xml:space="preserve">ATTENTION :  </t>
    </r>
    <r>
      <rPr>
        <i/>
        <sz val="11"/>
        <color theme="1"/>
        <rFont val="Calibri"/>
        <family val="2"/>
        <scheme val="minor"/>
      </rPr>
      <t>Le gaz naturel liquide ainsi que le bois est à renseigner en kg et le fioul en litres. Les autres énergies sont en kWh PCS</t>
    </r>
  </si>
  <si>
    <t xml:space="preserve">ou SHON, SUB, etc., </t>
  </si>
  <si>
    <t>Consommation de référence suggérée
(Cref)</t>
  </si>
  <si>
    <t>Consommation de référence</t>
  </si>
  <si>
    <t>Objectifs valeur relative</t>
  </si>
  <si>
    <t>Objectifs en valeur relative (Crelat)</t>
  </si>
  <si>
    <t>Objectifs en valeur absolue (Cabs)</t>
  </si>
  <si>
    <t>Objectif en valeur absolue</t>
  </si>
  <si>
    <t>Economies nécessaires par rapport à la référence</t>
  </si>
  <si>
    <t>2030 (-40%)</t>
  </si>
  <si>
    <t>2040 (-50%)</t>
  </si>
  <si>
    <t>2050 (-60%)</t>
  </si>
  <si>
    <t>Altitude (m)</t>
  </si>
  <si>
    <t>Altitude en m du site</t>
  </si>
  <si>
    <t>Conversion PCI (en kWh)</t>
  </si>
  <si>
    <t>Type d’énergie</t>
  </si>
  <si>
    <t>Electricité (kWh) - Hors IRVE sous-comptée</t>
  </si>
  <si>
    <t>Consommations individuelles de l’entité fonctionnelle</t>
  </si>
  <si>
    <t>Consommations réparties bénéficiant à l’entité fonctionnelle</t>
  </si>
  <si>
    <t>Consommations des espaces communs affectées au tantième</t>
  </si>
  <si>
    <t>Economie par rapport à la référence</t>
  </si>
  <si>
    <t>Consommations (kWh/m²)</t>
  </si>
  <si>
    <t>Vous êtes dans le fichier v.1.1 de la  calculette DEET - FNOGEC</t>
  </si>
  <si>
    <t>Suivi des mises à jour</t>
  </si>
  <si>
    <t>Version</t>
  </si>
  <si>
    <t>Date</t>
  </si>
  <si>
    <t>Version initiale</t>
  </si>
  <si>
    <t>1.1</t>
  </si>
  <si>
    <t>Correction erreur de formule dans le tableau "Synthèse" sur l'année 2013</t>
  </si>
  <si>
    <t>Ratio à titre indicatif pour établissement primaire. Une mise à jour sera prévue en 2023 avec l'ensemble des valeurs absolues.</t>
  </si>
  <si>
    <t xml:space="preserve">A venir : intégration des DJU 2010 à 2013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</si>
</sst>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&quot; m²&quot;"/>
    <numFmt numFmtId="165" formatCode="00"/>
    <numFmt numFmtId="166" formatCode="#,##0&quot; kWh&quot;"/>
    <numFmt numFmtId="167" formatCode="0.00&quot; kWh/m²&quot;"/>
  </numFmts>
  <fonts count="31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8"/>
      <color theme="0"/>
      <name val="Roboto"/>
    </font>
    <font>
      <b/>
      <sz val="11"/>
      <color rgb="FFC0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7"/>
      <color rgb="FFFFFFFF"/>
      <name val="Arial"/>
      <family val="2"/>
    </font>
    <font>
      <sz val="7"/>
      <color rgb="FF000000"/>
      <name val="Arial"/>
      <family val="2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sz val="12"/>
      <color rgb="FFFFFFFF"/>
      <name val="Calibri"/>
      <family val="1"/>
    </font>
    <font>
      <sz val="14"/>
      <color rgb="FF000000"/>
      <name val="Calibri"/>
      <family val="1"/>
    </font>
    <font>
      <b/>
      <sz val="12"/>
      <color rgb="FFFFFFFF"/>
      <name val="Calibri"/>
      <family val="2"/>
    </font>
    <font>
      <b/>
      <sz val="14"/>
      <color rgb="FF000000"/>
      <name val="Calibri"/>
      <family val="2"/>
    </font>
    <font>
      <b/>
      <sz val="12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sz val="18"/>
      <color theme="0"/>
      <name val="Roboto"/>
    </font>
    <font>
      <b/>
      <sz val="9"/>
      <color rgb="FF000000"/>
      <name val="Tahoma"/>
      <family val="2"/>
    </font>
    <font>
      <sz val="9"/>
      <color rgb="FF000000"/>
      <name val="Tahoma"/>
      <family val="2"/>
    </font>
    <font>
      <b/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11"/>
      <color theme="6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9"/>
      <color theme="6"/>
      <name val="Calibri"/>
      <family val="2"/>
      <scheme val="minor"/>
    </font>
    <font>
      <sz val="11"/>
      <color rgb="FFC00000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5C75A2"/>
        <bgColor indexed="64"/>
      </patternFill>
    </fill>
    <fill>
      <patternFill patternType="solid">
        <fgColor rgb="FFEEEEEE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rgb="FF662483"/>
        <bgColor rgb="FF662483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medium">
        <color rgb="FFD8D8D8"/>
      </right>
      <top style="thin">
        <color rgb="FF000000"/>
      </top>
      <bottom style="medium">
        <color rgb="FFD8D8D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D8D8D8"/>
      </bottom>
      <diagonal/>
    </border>
    <border>
      <left style="thin">
        <color rgb="FF000000"/>
      </left>
      <right style="medium">
        <color rgb="FFD8D8D8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D8D8D8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D8D8D8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D8D8D8"/>
      </right>
      <top/>
      <bottom style="medium">
        <color rgb="FFD8D8D8"/>
      </bottom>
      <diagonal/>
    </border>
    <border>
      <left style="thin">
        <color rgb="FF000000"/>
      </left>
      <right style="thin">
        <color rgb="FF000000"/>
      </right>
      <top/>
      <bottom style="medium">
        <color rgb="FFD8D8D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theme="8" tint="0.59996337778862885"/>
      </left>
      <right style="thin">
        <color theme="8" tint="0.59996337778862885"/>
      </right>
      <top style="thin">
        <color theme="8" tint="0.59996337778862885"/>
      </top>
      <bottom style="thin">
        <color theme="8" tint="0.59996337778862885"/>
      </bottom>
      <diagonal/>
    </border>
  </borders>
  <cellStyleXfs count="2">
    <xf numFmtId="0" fontId="0" fillId="0" borderId="0"/>
    <xf numFmtId="9" fontId="20" fillId="0" borderId="0" applyFont="0" applyFill="0" applyBorder="0" applyAlignment="0" applyProtection="0"/>
  </cellStyleXfs>
  <cellXfs count="127">
    <xf numFmtId="0" fontId="0" fillId="0" borderId="0" xfId="0"/>
    <xf numFmtId="0" fontId="6" fillId="0" borderId="0" xfId="0" applyFont="1"/>
    <xf numFmtId="0" fontId="7" fillId="0" borderId="0" xfId="0" applyFont="1"/>
    <xf numFmtId="0" fontId="8" fillId="0" borderId="0" xfId="0" applyFont="1"/>
    <xf numFmtId="0" fontId="3" fillId="0" borderId="0" xfId="0" applyFont="1"/>
    <xf numFmtId="0" fontId="0" fillId="0" borderId="1" xfId="0" applyBorder="1" applyAlignment="1">
      <alignment horizontal="center"/>
    </xf>
    <xf numFmtId="0" fontId="9" fillId="0" borderId="0" xfId="0" applyFont="1" applyAlignment="1">
      <alignment vertical="center" wrapText="1"/>
    </xf>
    <xf numFmtId="0" fontId="2" fillId="0" borderId="0" xfId="0" applyFont="1"/>
    <xf numFmtId="0" fontId="3" fillId="0" borderId="1" xfId="0" applyFont="1" applyBorder="1" applyAlignment="1">
      <alignment horizontal="center" vertical="center"/>
    </xf>
    <xf numFmtId="0" fontId="2" fillId="3" borderId="0" xfId="0" applyFont="1" applyFill="1" applyAlignment="1">
      <alignment horizontal="left"/>
    </xf>
    <xf numFmtId="0" fontId="0" fillId="3" borderId="0" xfId="0" applyFill="1"/>
    <xf numFmtId="0" fontId="0" fillId="3" borderId="0" xfId="0" applyFill="1" applyAlignment="1">
      <alignment horizontal="center"/>
    </xf>
    <xf numFmtId="165" fontId="0" fillId="3" borderId="0" xfId="0" applyNumberFormat="1" applyFill="1" applyAlignment="1">
      <alignment horizont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wrapText="1"/>
    </xf>
    <xf numFmtId="0" fontId="0" fillId="0" borderId="1" xfId="0" applyBorder="1"/>
    <xf numFmtId="0" fontId="10" fillId="4" borderId="3" xfId="0" applyFont="1" applyFill="1" applyBorder="1" applyAlignment="1">
      <alignment horizontal="center" vertical="center" wrapText="1"/>
    </xf>
    <xf numFmtId="0" fontId="10" fillId="4" borderId="4" xfId="0" applyFont="1" applyFill="1" applyBorder="1" applyAlignment="1">
      <alignment horizontal="center" vertical="center" wrapText="1"/>
    </xf>
    <xf numFmtId="0" fontId="11" fillId="5" borderId="3" xfId="0" applyFont="1" applyFill="1" applyBorder="1" applyAlignment="1">
      <alignment vertical="center" wrapText="1"/>
    </xf>
    <xf numFmtId="0" fontId="11" fillId="5" borderId="4" xfId="0" applyFont="1" applyFill="1" applyBorder="1" applyAlignment="1">
      <alignment horizontal="center" vertical="center" wrapText="1"/>
    </xf>
    <xf numFmtId="0" fontId="11" fillId="6" borderId="3" xfId="0" applyFont="1" applyFill="1" applyBorder="1" applyAlignment="1">
      <alignment vertical="center" wrapText="1"/>
    </xf>
    <xf numFmtId="0" fontId="11" fillId="6" borderId="4" xfId="0" applyFont="1" applyFill="1" applyBorder="1" applyAlignment="1">
      <alignment horizontal="center" vertical="center" wrapText="1"/>
    </xf>
    <xf numFmtId="0" fontId="11" fillId="5" borderId="5" xfId="0" applyFont="1" applyFill="1" applyBorder="1" applyAlignment="1">
      <alignment vertical="center" wrapText="1"/>
    </xf>
    <xf numFmtId="0" fontId="11" fillId="5" borderId="6" xfId="0" applyFont="1" applyFill="1" applyBorder="1" applyAlignment="1">
      <alignment horizontal="center" vertical="center" wrapText="1"/>
    </xf>
    <xf numFmtId="0" fontId="11" fillId="5" borderId="3" xfId="0" applyFont="1" applyFill="1" applyBorder="1" applyAlignment="1">
      <alignment horizontal="center" vertical="center" wrapText="1"/>
    </xf>
    <xf numFmtId="0" fontId="11" fillId="6" borderId="3" xfId="0" applyFont="1" applyFill="1" applyBorder="1" applyAlignment="1">
      <alignment horizontal="center" vertical="center" wrapText="1"/>
    </xf>
    <xf numFmtId="0" fontId="0" fillId="6" borderId="7" xfId="0" applyFill="1" applyBorder="1" applyAlignment="1">
      <alignment horizontal="center" vertical="center" wrapText="1"/>
    </xf>
    <xf numFmtId="0" fontId="0" fillId="6" borderId="8" xfId="0" applyFill="1" applyBorder="1" applyAlignment="1">
      <alignment horizontal="center" vertical="center" wrapText="1"/>
    </xf>
    <xf numFmtId="0" fontId="11" fillId="6" borderId="9" xfId="0" applyFont="1" applyFill="1" applyBorder="1" applyAlignment="1">
      <alignment horizontal="center" vertical="center" wrapText="1"/>
    </xf>
    <xf numFmtId="0" fontId="11" fillId="6" borderId="10" xfId="0" applyFont="1" applyFill="1" applyBorder="1" applyAlignment="1">
      <alignment horizontal="center" vertical="center" wrapText="1"/>
    </xf>
    <xf numFmtId="0" fontId="11" fillId="6" borderId="11" xfId="0" applyFont="1" applyFill="1" applyBorder="1" applyAlignment="1">
      <alignment horizontal="center" vertical="center" wrapText="1"/>
    </xf>
    <xf numFmtId="0" fontId="11" fillId="6" borderId="12" xfId="0" applyFont="1" applyFill="1" applyBorder="1" applyAlignment="1">
      <alignment horizontal="center" vertical="center" wrapText="1"/>
    </xf>
    <xf numFmtId="0" fontId="0" fillId="5" borderId="7" xfId="0" applyFill="1" applyBorder="1" applyAlignment="1">
      <alignment horizontal="center" vertical="center" wrapText="1"/>
    </xf>
    <xf numFmtId="0" fontId="0" fillId="5" borderId="8" xfId="0" applyFill="1" applyBorder="1" applyAlignment="1">
      <alignment horizontal="center" vertical="center" wrapText="1"/>
    </xf>
    <xf numFmtId="0" fontId="11" fillId="5" borderId="9" xfId="0" applyFont="1" applyFill="1" applyBorder="1" applyAlignment="1">
      <alignment horizontal="center" vertical="center" wrapText="1"/>
    </xf>
    <xf numFmtId="0" fontId="11" fillId="5" borderId="10" xfId="0" applyFont="1" applyFill="1" applyBorder="1" applyAlignment="1">
      <alignment horizontal="center" vertical="center" wrapText="1"/>
    </xf>
    <xf numFmtId="0" fontId="11" fillId="5" borderId="11" xfId="0" applyFont="1" applyFill="1" applyBorder="1" applyAlignment="1">
      <alignment horizontal="center" vertical="center" wrapText="1"/>
    </xf>
    <xf numFmtId="0" fontId="11" fillId="5" borderId="12" xfId="0" applyFont="1" applyFill="1" applyBorder="1" applyAlignment="1">
      <alignment horizontal="center" vertical="center" wrapText="1"/>
    </xf>
    <xf numFmtId="3" fontId="11" fillId="5" borderId="4" xfId="0" applyNumberFormat="1" applyFont="1" applyFill="1" applyBorder="1" applyAlignment="1">
      <alignment horizontal="center" vertical="center" wrapText="1"/>
    </xf>
    <xf numFmtId="0" fontId="11" fillId="6" borderId="5" xfId="0" applyFont="1" applyFill="1" applyBorder="1" applyAlignment="1">
      <alignment horizontal="center" vertical="center" wrapText="1"/>
    </xf>
    <xf numFmtId="0" fontId="11" fillId="6" borderId="6" xfId="0" applyFont="1" applyFill="1" applyBorder="1" applyAlignment="1">
      <alignment horizontal="center" vertical="center" wrapText="1"/>
    </xf>
    <xf numFmtId="0" fontId="11" fillId="6" borderId="0" xfId="0" applyFont="1" applyFill="1" applyAlignment="1">
      <alignment horizontal="center" vertical="center" wrapText="1"/>
    </xf>
    <xf numFmtId="0" fontId="11" fillId="5" borderId="0" xfId="0" applyFont="1" applyFill="1" applyAlignment="1">
      <alignment horizontal="center" vertical="center" wrapText="1"/>
    </xf>
    <xf numFmtId="0" fontId="10" fillId="4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3" fillId="0" borderId="0" xfId="0" applyFont="1" applyAlignment="1">
      <alignment horizontal="right" vertical="center"/>
    </xf>
    <xf numFmtId="0" fontId="1" fillId="2" borderId="1" xfId="0" applyFont="1" applyFill="1" applyBorder="1" applyAlignment="1">
      <alignment horizontal="center" vertical="center"/>
    </xf>
    <xf numFmtId="0" fontId="15" fillId="7" borderId="0" xfId="0" applyFont="1" applyFill="1" applyAlignment="1">
      <alignment horizontal="center" wrapText="1"/>
    </xf>
    <xf numFmtId="0" fontId="16" fillId="0" borderId="0" xfId="0" applyFont="1" applyAlignment="1">
      <alignment wrapText="1"/>
    </xf>
    <xf numFmtId="0" fontId="1" fillId="0" borderId="1" xfId="0" applyFont="1" applyBorder="1" applyAlignment="1">
      <alignment horizontal="center" vertical="center"/>
    </xf>
    <xf numFmtId="0" fontId="17" fillId="7" borderId="0" xfId="0" applyFont="1" applyFill="1" applyAlignment="1">
      <alignment horizontal="center" wrapText="1"/>
    </xf>
    <xf numFmtId="0" fontId="18" fillId="0" borderId="0" xfId="0" applyFont="1" applyAlignment="1">
      <alignment wrapText="1"/>
    </xf>
    <xf numFmtId="0" fontId="1" fillId="8" borderId="0" xfId="0" applyFont="1" applyFill="1" applyAlignment="1">
      <alignment horizontal="center" vertical="center"/>
    </xf>
    <xf numFmtId="0" fontId="1" fillId="9" borderId="0" xfId="0" applyFont="1" applyFill="1" applyAlignment="1">
      <alignment horizontal="center" vertical="center"/>
    </xf>
    <xf numFmtId="2" fontId="0" fillId="0" borderId="0" xfId="0" applyNumberFormat="1"/>
    <xf numFmtId="0" fontId="1" fillId="10" borderId="0" xfId="0" applyFont="1" applyFill="1" applyAlignment="1">
      <alignment horizontal="center" vertical="center"/>
    </xf>
    <xf numFmtId="0" fontId="0" fillId="11" borderId="0" xfId="0" applyFill="1"/>
    <xf numFmtId="166" fontId="0" fillId="0" borderId="0" xfId="0" applyNumberFormat="1"/>
    <xf numFmtId="0" fontId="4" fillId="0" borderId="0" xfId="0" applyFont="1"/>
    <xf numFmtId="166" fontId="0" fillId="0" borderId="1" xfId="0" applyNumberFormat="1" applyBorder="1"/>
    <xf numFmtId="0" fontId="19" fillId="2" borderId="1" xfId="0" applyFont="1" applyFill="1" applyBorder="1" applyAlignment="1">
      <alignment horizontal="center" vertical="center"/>
    </xf>
    <xf numFmtId="3" fontId="13" fillId="0" borderId="0" xfId="0" applyNumberFormat="1" applyFont="1" applyAlignment="1">
      <alignment horizontal="right" vertical="center"/>
    </xf>
    <xf numFmtId="3" fontId="0" fillId="0" borderId="0" xfId="0" applyNumberFormat="1"/>
    <xf numFmtId="0" fontId="0" fillId="0" borderId="0" xfId="0" applyAlignment="1">
      <alignment horizontal="center"/>
    </xf>
    <xf numFmtId="0" fontId="8" fillId="12" borderId="0" xfId="0" applyFont="1" applyFill="1" applyAlignment="1">
      <alignment wrapText="1"/>
    </xf>
    <xf numFmtId="2" fontId="22" fillId="2" borderId="0" xfId="0" applyNumberFormat="1" applyFont="1" applyFill="1" applyAlignment="1">
      <alignment horizontal="center" vertical="center"/>
    </xf>
    <xf numFmtId="0" fontId="3" fillId="13" borderId="1" xfId="0" applyFont="1" applyFill="1" applyBorder="1" applyAlignment="1">
      <alignment horizontal="center" vertical="center"/>
    </xf>
    <xf numFmtId="0" fontId="0" fillId="13" borderId="1" xfId="0" applyFill="1" applyBorder="1"/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 wrapText="1"/>
    </xf>
    <xf numFmtId="164" fontId="3" fillId="13" borderId="1" xfId="0" applyNumberFormat="1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vertical="center"/>
    </xf>
    <xf numFmtId="0" fontId="1" fillId="2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4" fillId="2" borderId="0" xfId="0" applyFont="1" applyFill="1" applyAlignment="1">
      <alignment horizontal="center" vertical="center"/>
    </xf>
    <xf numFmtId="9" fontId="0" fillId="0" borderId="1" xfId="1" applyFont="1" applyBorder="1"/>
    <xf numFmtId="0" fontId="1" fillId="2" borderId="1" xfId="0" applyFont="1" applyFill="1" applyBorder="1" applyAlignment="1">
      <alignment horizontal="center"/>
    </xf>
    <xf numFmtId="0" fontId="3" fillId="0" borderId="1" xfId="0" applyFont="1" applyBorder="1"/>
    <xf numFmtId="0" fontId="19" fillId="2" borderId="1" xfId="0" applyFont="1" applyFill="1" applyBorder="1" applyAlignment="1">
      <alignment horizontal="center" vertical="center" wrapText="1"/>
    </xf>
    <xf numFmtId="0" fontId="0" fillId="18" borderId="1" xfId="0" applyFill="1" applyBorder="1"/>
    <xf numFmtId="164" fontId="0" fillId="13" borderId="2" xfId="0" applyNumberForma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6" fillId="0" borderId="0" xfId="0" applyFont="1"/>
    <xf numFmtId="167" fontId="26" fillId="0" borderId="0" xfId="0" applyNumberFormat="1" applyFont="1"/>
    <xf numFmtId="0" fontId="1" fillId="2" borderId="1" xfId="0" applyFont="1" applyFill="1" applyBorder="1" applyAlignment="1">
      <alignment horizontal="center" vertical="center" wrapText="1"/>
    </xf>
    <xf numFmtId="166" fontId="0" fillId="0" borderId="1" xfId="0" applyNumberFormat="1" applyBorder="1" applyAlignment="1">
      <alignment horizontal="center"/>
    </xf>
    <xf numFmtId="167" fontId="0" fillId="0" borderId="1" xfId="0" applyNumberFormat="1" applyBorder="1" applyAlignment="1">
      <alignment horizontal="center"/>
    </xf>
    <xf numFmtId="166" fontId="3" fillId="0" borderId="1" xfId="0" applyNumberFormat="1" applyFont="1" applyBorder="1" applyAlignment="1">
      <alignment horizontal="center" vertical="center"/>
    </xf>
    <xf numFmtId="167" fontId="0" fillId="0" borderId="1" xfId="0" applyNumberFormat="1" applyBorder="1" applyAlignment="1">
      <alignment horizontal="center" vertical="center"/>
    </xf>
    <xf numFmtId="9" fontId="0" fillId="0" borderId="1" xfId="1" applyFont="1" applyBorder="1" applyAlignment="1">
      <alignment horizontal="center"/>
    </xf>
    <xf numFmtId="167" fontId="27" fillId="0" borderId="1" xfId="0" applyNumberFormat="1" applyFont="1" applyBorder="1" applyAlignment="1">
      <alignment horizontal="center"/>
    </xf>
    <xf numFmtId="0" fontId="4" fillId="2" borderId="1" xfId="0" applyFont="1" applyFill="1" applyBorder="1"/>
    <xf numFmtId="0" fontId="0" fillId="2" borderId="0" xfId="0" applyFill="1"/>
    <xf numFmtId="0" fontId="0" fillId="0" borderId="0" xfId="0" applyAlignment="1">
      <alignment horizontal="center" vertical="center"/>
    </xf>
    <xf numFmtId="3" fontId="0" fillId="0" borderId="1" xfId="0" applyNumberFormat="1" applyBorder="1"/>
    <xf numFmtId="3" fontId="0" fillId="19" borderId="1" xfId="0" applyNumberFormat="1" applyFill="1" applyBorder="1"/>
    <xf numFmtId="0" fontId="3" fillId="15" borderId="1" xfId="0" applyFont="1" applyFill="1" applyBorder="1" applyAlignment="1">
      <alignment wrapText="1"/>
    </xf>
    <xf numFmtId="0" fontId="3" fillId="15" borderId="1" xfId="0" applyFont="1" applyFill="1" applyBorder="1" applyAlignment="1">
      <alignment horizontal="center" vertical="center" wrapText="1"/>
    </xf>
    <xf numFmtId="164" fontId="0" fillId="0" borderId="1" xfId="0" applyNumberFormat="1" applyBorder="1" applyAlignment="1">
      <alignment horizontal="left"/>
    </xf>
    <xf numFmtId="0" fontId="28" fillId="0" borderId="0" xfId="0" applyFont="1" applyAlignment="1">
      <alignment vertical="center"/>
    </xf>
    <xf numFmtId="0" fontId="28" fillId="0" borderId="18" xfId="0" applyFont="1" applyBorder="1" applyAlignment="1">
      <alignment horizontal="left"/>
    </xf>
    <xf numFmtId="14" fontId="28" fillId="0" borderId="18" xfId="0" applyNumberFormat="1" applyFont="1" applyBorder="1" applyAlignment="1">
      <alignment horizontal="left"/>
    </xf>
    <xf numFmtId="0" fontId="0" fillId="0" borderId="18" xfId="0" applyBorder="1" applyAlignment="1">
      <alignment horizontal="left"/>
    </xf>
    <xf numFmtId="0" fontId="28" fillId="18" borderId="18" xfId="0" applyFont="1" applyFill="1" applyBorder="1" applyAlignment="1">
      <alignment vertical="center"/>
    </xf>
    <xf numFmtId="0" fontId="28" fillId="18" borderId="18" xfId="0" applyFont="1" applyFill="1" applyBorder="1"/>
    <xf numFmtId="0" fontId="0" fillId="18" borderId="18" xfId="0" applyFill="1" applyBorder="1"/>
    <xf numFmtId="0" fontId="0" fillId="17" borderId="1" xfId="0" applyFill="1" applyBorder="1"/>
    <xf numFmtId="0" fontId="29" fillId="0" borderId="0" xfId="0" applyFont="1"/>
    <xf numFmtId="0" fontId="30" fillId="0" borderId="18" xfId="0" applyFont="1" applyBorder="1" applyAlignment="1">
      <alignment horizontal="left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2" fontId="5" fillId="2" borderId="0" xfId="0" applyNumberFormat="1" applyFont="1" applyFill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167" fontId="26" fillId="0" borderId="0" xfId="0" applyNumberFormat="1" applyFont="1" applyAlignment="1">
      <alignment horizontal="center"/>
    </xf>
    <xf numFmtId="0" fontId="19" fillId="2" borderId="2" xfId="0" applyFont="1" applyFill="1" applyBorder="1" applyAlignment="1">
      <alignment horizontal="center" vertical="center"/>
    </xf>
    <xf numFmtId="0" fontId="19" fillId="2" borderId="14" xfId="0" applyFont="1" applyFill="1" applyBorder="1" applyAlignment="1">
      <alignment horizontal="center" vertical="center"/>
    </xf>
    <xf numFmtId="0" fontId="3" fillId="15" borderId="0" xfId="0" applyFont="1" applyFill="1" applyAlignment="1">
      <alignment horizontal="center" vertical="center"/>
    </xf>
    <xf numFmtId="0" fontId="3" fillId="15" borderId="15" xfId="0" applyFont="1" applyFill="1" applyBorder="1" applyAlignment="1">
      <alignment horizontal="center" vertical="center"/>
    </xf>
    <xf numFmtId="0" fontId="25" fillId="14" borderId="16" xfId="0" applyFont="1" applyFill="1" applyBorder="1" applyAlignment="1">
      <alignment horizontal="center" vertical="center"/>
    </xf>
    <xf numFmtId="0" fontId="25" fillId="14" borderId="17" xfId="0" applyFont="1" applyFill="1" applyBorder="1" applyAlignment="1">
      <alignment horizontal="center" vertical="center"/>
    </xf>
    <xf numFmtId="0" fontId="3" fillId="16" borderId="0" xfId="0" applyFont="1" applyFill="1" applyAlignment="1">
      <alignment horizontal="center" vertical="center"/>
    </xf>
    <xf numFmtId="0" fontId="3" fillId="16" borderId="15" xfId="0" applyFont="1" applyFill="1" applyBorder="1" applyAlignment="1">
      <alignment horizontal="center" vertical="center"/>
    </xf>
    <xf numFmtId="0" fontId="3" fillId="17" borderId="0" xfId="0" applyFont="1" applyFill="1" applyAlignment="1">
      <alignment horizontal="center" vertical="center"/>
    </xf>
    <xf numFmtId="0" fontId="3" fillId="17" borderId="15" xfId="0" applyFont="1" applyFill="1" applyBorder="1" applyAlignment="1">
      <alignment horizontal="center" vertical="center"/>
    </xf>
    <xf numFmtId="0" fontId="3" fillId="15" borderId="1" xfId="0" applyFont="1" applyFill="1" applyBorder="1" applyAlignment="1">
      <alignment horizontal="center"/>
    </xf>
    <xf numFmtId="0" fontId="1" fillId="10" borderId="0" xfId="0" applyFont="1" applyFill="1" applyAlignment="1">
      <alignment horizontal="center" vertical="center"/>
    </xf>
  </cellXfs>
  <cellStyles count="2">
    <cellStyle name="Normal" xfId="0" builtinId="0"/>
    <cellStyle name="Pourcentage" xfId="1" builtinId="5"/>
  </cellStyles>
  <dxfs count="3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7.xml"/><Relationship Id="rId10" Type="http://schemas.openxmlformats.org/officeDocument/2006/relationships/externalLink" Target="externalLinks/externalLink2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Analyse</a:t>
            </a:r>
            <a:r>
              <a:rPr lang="fr-FR" baseline="0"/>
              <a:t> des consommations 2013 - 2019</a:t>
            </a:r>
            <a:endParaRPr lang="fr-FR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stacked"/>
        <c:varyColors val="0"/>
        <c:ser>
          <c:idx val="1"/>
          <c:order val="0"/>
          <c:tx>
            <c:v>ELEC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'Etape n°3 - Synthèse'!$A$25:$A$31</c:f>
              <c:numCache>
                <c:formatCode>General</c:formatCode>
                <c:ptCount val="7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</c:numCache>
            </c:numRef>
          </c:cat>
          <c:val>
            <c:numRef>
              <c:f>'Etape n°3 - Synthèse'!$B$25:$B$31</c:f>
              <c:numCache>
                <c:formatCode>#\ ##0" kWh"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6B-4277-8B2D-29A10E96F322}"/>
            </c:ext>
          </c:extLst>
        </c:ser>
        <c:ser>
          <c:idx val="0"/>
          <c:order val="1"/>
          <c:tx>
            <c:v>GAZ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'Etape n°3 - Synthèse'!$C$25:$C$31</c:f>
              <c:numCache>
                <c:formatCode>#\ ##0" kWh"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66B-4277-8B2D-29A10E96F322}"/>
            </c:ext>
          </c:extLst>
        </c:ser>
        <c:ser>
          <c:idx val="2"/>
          <c:order val="2"/>
          <c:tx>
            <c:v>RCU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'Etape n°3 - Synthèse'!$D$25:$D$31</c:f>
              <c:numCache>
                <c:formatCode>#\ ##0" kWh"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66B-4277-8B2D-29A10E96F322}"/>
            </c:ext>
          </c:extLst>
        </c:ser>
        <c:ser>
          <c:idx val="3"/>
          <c:order val="3"/>
          <c:tx>
            <c:v>FIOUL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val>
            <c:numRef>
              <c:f>'Etape n°3 - Synthèse'!$E$25:$E$31</c:f>
              <c:numCache>
                <c:formatCode>#\ ##0" kWh"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66B-4277-8B2D-29A10E96F3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430792032"/>
        <c:axId val="430775808"/>
      </c:barChart>
      <c:catAx>
        <c:axId val="430792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30775808"/>
        <c:crosses val="autoZero"/>
        <c:auto val="1"/>
        <c:lblAlgn val="ctr"/>
        <c:lblOffset val="100"/>
        <c:noMultiLvlLbl val="0"/>
      </c:catAx>
      <c:valAx>
        <c:axId val="4307758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\ ##0&quot; kWh&quot;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307920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Analyse valeur relative</a:t>
            </a:r>
            <a:r>
              <a:rPr lang="fr-FR" baseline="0"/>
              <a:t> / absolue</a:t>
            </a:r>
            <a:endParaRPr lang="fr-FR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'Etape n°3 - Synthèse'!$J$5:$K$5</c:f>
              <c:strCache>
                <c:ptCount val="2"/>
                <c:pt idx="0">
                  <c:v>Consommation de référence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'Etape n°3 - Synthèse'!$L$4:$O$4</c:f>
              <c:strCache>
                <c:ptCount val="4"/>
                <c:pt idx="0">
                  <c:v>Janvier 2012 à Décembre 2012</c:v>
                </c:pt>
                <c:pt idx="1">
                  <c:v>2030</c:v>
                </c:pt>
                <c:pt idx="2">
                  <c:v>2040</c:v>
                </c:pt>
                <c:pt idx="3">
                  <c:v>2050</c:v>
                </c:pt>
              </c:strCache>
            </c:strRef>
          </c:cat>
          <c:val>
            <c:numRef>
              <c:f>'Etape n°3 - Synthèse'!$L$5:$O$5</c:f>
              <c:numCache>
                <c:formatCode>General</c:formatCode>
                <c:ptCount val="4"/>
                <c:pt idx="0" formatCode="0.00&quot; kWh/m²&quot;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B9-FF41-A0AA-A2E127722802}"/>
            </c:ext>
          </c:extLst>
        </c:ser>
        <c:ser>
          <c:idx val="1"/>
          <c:order val="1"/>
          <c:tx>
            <c:strRef>
              <c:f>'Etape n°3 - Synthèse'!$J$6:$K$6</c:f>
              <c:strCache>
                <c:ptCount val="2"/>
                <c:pt idx="0">
                  <c:v>Objectifs valeur relative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solidFill>
                <a:schemeClr val="accent6">
                  <a:lumMod val="40000"/>
                  <a:lumOff val="60000"/>
                </a:schemeClr>
              </a:solidFill>
            </a:ln>
            <a:effectLst/>
          </c:spPr>
          <c:invertIfNegative val="0"/>
          <c:cat>
            <c:strRef>
              <c:f>'Etape n°3 - Synthèse'!$L$4:$O$4</c:f>
              <c:strCache>
                <c:ptCount val="4"/>
                <c:pt idx="0">
                  <c:v>Janvier 2012 à Décembre 2012</c:v>
                </c:pt>
                <c:pt idx="1">
                  <c:v>2030</c:v>
                </c:pt>
                <c:pt idx="2">
                  <c:v>2040</c:v>
                </c:pt>
                <c:pt idx="3">
                  <c:v>2050</c:v>
                </c:pt>
              </c:strCache>
            </c:strRef>
          </c:cat>
          <c:val>
            <c:numRef>
              <c:f>'Etape n°3 - Synthèse'!$L$6:$O$6</c:f>
              <c:numCache>
                <c:formatCode>0.00" kWh/m²"</c:formatCode>
                <c:ptCount val="4"/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9B9-FF41-A0AA-A2E127722802}"/>
            </c:ext>
          </c:extLst>
        </c:ser>
        <c:ser>
          <c:idx val="2"/>
          <c:order val="2"/>
          <c:tx>
            <c:strRef>
              <c:f>'Etape n°3 - Synthèse'!$J$7:$K$7</c:f>
              <c:strCache>
                <c:ptCount val="2"/>
                <c:pt idx="0">
                  <c:v>Objectif en valeur absolue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'Etape n°3 - Synthèse'!$L$4:$O$4</c:f>
              <c:strCache>
                <c:ptCount val="4"/>
                <c:pt idx="0">
                  <c:v>Janvier 2012 à Décembre 2012</c:v>
                </c:pt>
                <c:pt idx="1">
                  <c:v>2030</c:v>
                </c:pt>
                <c:pt idx="2">
                  <c:v>2040</c:v>
                </c:pt>
                <c:pt idx="3">
                  <c:v>2050</c:v>
                </c:pt>
              </c:strCache>
            </c:strRef>
          </c:cat>
          <c:val>
            <c:numRef>
              <c:f>'Etape n°3 - Synthèse'!$L$7:$O$7</c:f>
              <c:numCache>
                <c:formatCode>0.00" kWh/m²"</c:formatCode>
                <c:ptCount val="4"/>
                <c:pt idx="1">
                  <c:v>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9B9-FF41-A0AA-A2E1277228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15039007"/>
        <c:axId val="2018220496"/>
      </c:barChart>
      <c:catAx>
        <c:axId val="61503900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18220496"/>
        <c:crosses val="autoZero"/>
        <c:auto val="1"/>
        <c:lblAlgn val="ctr"/>
        <c:lblOffset val="100"/>
        <c:noMultiLvlLbl val="0"/>
      </c:catAx>
      <c:valAx>
        <c:axId val="20182204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&quot; kWh/m²&quot;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1503900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2055592</xdr:colOff>
      <xdr:row>0</xdr:row>
      <xdr:rowOff>37915</xdr:rowOff>
    </xdr:from>
    <xdr:ext cx="3158300" cy="937629"/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E98482FE-B46F-41BC-B577-905CBB7C8F97}"/>
            </a:ext>
          </a:extLst>
        </xdr:cNvPr>
        <xdr:cNvSpPr/>
      </xdr:nvSpPr>
      <xdr:spPr>
        <a:xfrm>
          <a:off x="4589242" y="37915"/>
          <a:ext cx="315830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fr-FR" sz="5400" b="0" cap="none" spc="0">
              <a:ln w="0"/>
              <a:gradFill>
                <a:gsLst>
                  <a:gs pos="0">
                    <a:schemeClr val="accent5">
                      <a:lumMod val="50000"/>
                    </a:schemeClr>
                  </a:gs>
                  <a:gs pos="50000">
                    <a:schemeClr val="accent5"/>
                  </a:gs>
                  <a:gs pos="100000">
                    <a:schemeClr val="accent5">
                      <a:lumMod val="60000"/>
                      <a:lumOff val="40000"/>
                    </a:schemeClr>
                  </a:gs>
                </a:gsLst>
                <a:lin ang="5400000"/>
              </a:gradFill>
              <a:effectLst>
                <a:reflection blurRad="6350" stA="53000" endA="300" endPos="35500" dir="5400000" sy="-90000" algn="bl" rotWithShape="0"/>
              </a:effectLst>
            </a:rPr>
            <a:t>Bienvenue</a:t>
          </a:r>
        </a:p>
      </xdr:txBody>
    </xdr:sp>
    <xdr:clientData/>
  </xdr:oneCellAnchor>
  <xdr:twoCellAnchor editAs="oneCell">
    <xdr:from>
      <xdr:col>1</xdr:col>
      <xdr:colOff>289560</xdr:colOff>
      <xdr:row>4</xdr:row>
      <xdr:rowOff>50800</xdr:rowOff>
    </xdr:from>
    <xdr:to>
      <xdr:col>2</xdr:col>
      <xdr:colOff>180131</xdr:colOff>
      <xdr:row>7</xdr:row>
      <xdr:rowOff>101600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0FEEAFCC-B2FF-464C-9E40-0740F0B2A627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1800" y="894080"/>
          <a:ext cx="713531" cy="721360"/>
        </a:xfrm>
        <a:prstGeom prst="rect">
          <a:avLst/>
        </a:prstGeom>
      </xdr:spPr>
    </xdr:pic>
    <xdr:clientData/>
  </xdr:twoCellAnchor>
  <xdr:twoCellAnchor editAs="oneCell">
    <xdr:from>
      <xdr:col>1</xdr:col>
      <xdr:colOff>135891</xdr:colOff>
      <xdr:row>9</xdr:row>
      <xdr:rowOff>36831</xdr:rowOff>
    </xdr:from>
    <xdr:to>
      <xdr:col>2</xdr:col>
      <xdr:colOff>416561</xdr:colOff>
      <xdr:row>14</xdr:row>
      <xdr:rowOff>274320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857E895-A5B4-47E7-961D-918346E5E4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78131" y="1936751"/>
          <a:ext cx="1103630" cy="120268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185370</xdr:colOff>
      <xdr:row>2</xdr:row>
      <xdr:rowOff>68384</xdr:rowOff>
    </xdr:from>
    <xdr:to>
      <xdr:col>7</xdr:col>
      <xdr:colOff>664308</xdr:colOff>
      <xdr:row>18</xdr:row>
      <xdr:rowOff>19538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1CB3E6EC-249F-4851-9E41-6C38FFBBAA3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762000</xdr:colOff>
      <xdr:row>2</xdr:row>
      <xdr:rowOff>59593</xdr:rowOff>
    </xdr:from>
    <xdr:to>
      <xdr:col>15</xdr:col>
      <xdr:colOff>175846</xdr:colOff>
      <xdr:row>18</xdr:row>
      <xdr:rowOff>9770</xdr:rowOff>
    </xdr:to>
    <xdr:graphicFrame macro="">
      <xdr:nvGraphicFramePr>
        <xdr:cNvPr id="6" name="Graphique 5">
          <a:extLst>
            <a:ext uri="{FF2B5EF4-FFF2-40B4-BE49-F238E27FC236}">
              <a16:creationId xmlns:a16="http://schemas.microsoft.com/office/drawing/2014/main" id="{DD0F2E80-2951-E945-B94E-1509F76E20F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182880</xdr:colOff>
      <xdr:row>1</xdr:row>
      <xdr:rowOff>106680</xdr:rowOff>
    </xdr:from>
    <xdr:ext cx="12904762" cy="8552381"/>
    <xdr:pic>
      <xdr:nvPicPr>
        <xdr:cNvPr id="2" name="Image 1">
          <a:extLst>
            <a:ext uri="{FF2B5EF4-FFF2-40B4-BE49-F238E27FC236}">
              <a16:creationId xmlns:a16="http://schemas.microsoft.com/office/drawing/2014/main" id="{94864EF2-6584-4376-ACF7-A8825C8038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11680" y="290830"/>
          <a:ext cx="12904762" cy="8552381"/>
        </a:xfrm>
        <a:prstGeom prst="rect">
          <a:avLst/>
        </a:prstGeom>
      </xdr:spPr>
    </xdr:pic>
    <xdr:clientData/>
  </xdr:oneCellAnchor>
  <xdr:oneCellAnchor>
    <xdr:from>
      <xdr:col>2</xdr:col>
      <xdr:colOff>289560</xdr:colOff>
      <xdr:row>45</xdr:row>
      <xdr:rowOff>144780</xdr:rowOff>
    </xdr:from>
    <xdr:ext cx="12933333" cy="8409524"/>
    <xdr:pic>
      <xdr:nvPicPr>
        <xdr:cNvPr id="3" name="Image 2">
          <a:extLst>
            <a:ext uri="{FF2B5EF4-FFF2-40B4-BE49-F238E27FC236}">
              <a16:creationId xmlns:a16="http://schemas.microsoft.com/office/drawing/2014/main" id="{978FE2C4-8F58-4941-A3AA-9D7CC7250A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118360" y="8431530"/>
          <a:ext cx="12933333" cy="8409524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rive%20partag&#233;s\G-ON%20Production%20L-Z\Orange\ATMO\03%20PRODUCTION\02%20Pr&#233;pa%20mode%20run\Alexandra\Outil_EM_v6_10_11_21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rive%20partag&#233;s\G-ON%20Production%20L-Z\Orange\ATMO\03%20PRODUCTION\02%20Pr&#233;pa%20mode%20run\Evolution%20temporelle%20des%20consos%20en%20fonction%20des%20missions_DIT%20IDF_v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rive%20partag&#233;s\G-ON%20Production%20L-Z\Orange\ATMO\03%20PRODUCTION\02b-Mode%20Run\2022\V1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rive%20partag&#233;s\G-ON%20Production%20L-Z\Orange\ATMO\03%20PRODUCTION\02b-Mode%20Run\2022\V3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_Outils%20et%20M&#233;thodes_\4.1%20Compr&#233;hension%20de%20l'organisme%20et%20de%20son%20contexte\Inventaire%20des%20sites%20&amp;%20boutiques\Boutiques\fichiers_adresses_180601_complet_&amp;_partenaires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emc2conseil.sharepoint.com/sites/RDN/Documents%20partages/Cube%20Saison%205/Cube%20Saison%205/TdB/20200709%20TDB%20Cube%202020%20ed%202020%20D&#233;cembre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rive%20partag&#233;s\G-ON%20Interne\Qualit&#233;\Outils%20internes\ACV\Calculateur%20BBCA_neuf_v1.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OUPES (v2)"/>
      <sheetName val="GROUPES"/>
      <sheetName val="NRJ"/>
      <sheetName val="DT_rapport"/>
      <sheetName val="Feuil2"/>
      <sheetName val="REGION"/>
      <sheetName val="Synthèse"/>
      <sheetName val="KPI"/>
      <sheetName val="scale up"/>
      <sheetName val="GROUPES 1 ET 6"/>
      <sheetName val="GROUPE 5"/>
      <sheetName val="Groupe 3"/>
      <sheetName val="GROUPE (premier tri)"/>
      <sheetName val="GROUPE"/>
      <sheetName val="Graphique1"/>
      <sheetName val="Graphique2"/>
      <sheetName val="Graphique3"/>
      <sheetName val="Graphique4"/>
      <sheetName val="Feuil1"/>
      <sheetName val="Energie"/>
      <sheetName val="coefficient"/>
      <sheetName val="Graphique5"/>
      <sheetName val="Graphique6"/>
      <sheetName val="Graphique7"/>
      <sheetName val="Graphique8"/>
      <sheetName val="Decret Tertiaire"/>
      <sheetName val="Decret Tertiaire (suivi)"/>
      <sheetName val="Decret Tertiaire (Calcul)"/>
      <sheetName val="Conso BRUT (glissante)"/>
      <sheetName val="DATA_RCU"/>
      <sheetName val="DATA_GAZ"/>
      <sheetName val="DATA_FIOUL"/>
      <sheetName val="DATA_ELEC"/>
      <sheetName val="DATA_EAU"/>
      <sheetName val="DATA_CARBONE"/>
      <sheetName val="export"/>
      <sheetName val="DATA_Conso"/>
      <sheetName val="DATA_C02"/>
      <sheetName val="Perimètre"/>
      <sheetName val="Tableau synthèse"/>
      <sheetName val="Feuil3"/>
      <sheetName val="DJF - Mensuel"/>
      <sheetName val="CUBE"/>
      <sheetName val="DJC - Mensuel"/>
      <sheetName val="Bât détail caractéristiques"/>
      <sheetName val="Bâtimen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3">
          <cell r="E3">
            <v>15747551.266113929</v>
          </cell>
          <cell r="F3">
            <v>501.41376940658182</v>
          </cell>
          <cell r="G3">
            <v>0.10599142554124989</v>
          </cell>
          <cell r="H3">
            <v>14780872.606958244</v>
          </cell>
          <cell r="I3">
            <v>470.63400040623202</v>
          </cell>
          <cell r="J3">
            <v>0.16087100620920577</v>
          </cell>
        </row>
        <row r="4">
          <cell r="E4">
            <v>1389319.1801801801</v>
          </cell>
          <cell r="F4">
            <v>496.40348445216296</v>
          </cell>
          <cell r="G4">
            <v>0.2100459657574478</v>
          </cell>
          <cell r="H4">
            <v>1615722.6513889991</v>
          </cell>
          <cell r="I4">
            <v>577.29740256934258</v>
          </cell>
          <cell r="J4">
            <v>8.1315046326299309E-2</v>
          </cell>
        </row>
        <row r="5">
          <cell r="E5">
            <v>4513230.4906877391</v>
          </cell>
          <cell r="F5">
            <v>620.9967487310654</v>
          </cell>
          <cell r="G5">
            <v>0.22055978591653658</v>
          </cell>
          <cell r="H5">
            <v>4194969.4218106866</v>
          </cell>
          <cell r="I5">
            <v>577.20570162453782</v>
          </cell>
          <cell r="J5">
            <v>0.27552384684180981</v>
          </cell>
        </row>
        <row r="6">
          <cell r="E6">
            <v>11881529.862500027</v>
          </cell>
          <cell r="F6">
            <v>638.23227387704787</v>
          </cell>
          <cell r="G6">
            <v>0.61571096090164323</v>
          </cell>
          <cell r="H6">
            <v>8490716.1197297089</v>
          </cell>
          <cell r="I6">
            <v>456.09017682503719</v>
          </cell>
          <cell r="J6">
            <v>0.72538139644743493</v>
          </cell>
        </row>
        <row r="7">
          <cell r="E7">
            <v>1683616.4432799998</v>
          </cell>
          <cell r="F7">
            <v>474.19804342548122</v>
          </cell>
          <cell r="G7">
            <v>1.5713278161794523E-2</v>
          </cell>
          <cell r="H7">
            <v>1687091.43236</v>
          </cell>
          <cell r="I7">
            <v>475.1767895224549</v>
          </cell>
          <cell r="J7">
            <v>1.3681707596165328E-2</v>
          </cell>
        </row>
        <row r="8">
          <cell r="E8">
            <v>3440745.26694</v>
          </cell>
          <cell r="F8">
            <v>525.5445259652879</v>
          </cell>
          <cell r="G8">
            <v>0.13587648527069884</v>
          </cell>
          <cell r="H8">
            <v>3389371.2862799997</v>
          </cell>
          <cell r="I8">
            <v>517.69758810204962</v>
          </cell>
          <cell r="J8">
            <v>0.14877876698277562</v>
          </cell>
        </row>
        <row r="9">
          <cell r="E9">
            <v>3467242.8024666668</v>
          </cell>
          <cell r="F9">
            <v>476.86700955959481</v>
          </cell>
          <cell r="G9">
            <v>1.3090301491805944E-2</v>
          </cell>
          <cell r="H9">
            <v>3504049.9042666671</v>
          </cell>
          <cell r="I9">
            <v>481.92927187172211</v>
          </cell>
          <cell r="J9">
            <v>2.6135948375860109E-3</v>
          </cell>
        </row>
        <row r="10">
          <cell r="E10">
            <v>1239299.9379999998</v>
          </cell>
          <cell r="F10">
            <v>390.44997621320522</v>
          </cell>
          <cell r="G10" t="e">
            <v>#N/A</v>
          </cell>
          <cell r="H10">
            <v>1247812.6059999999</v>
          </cell>
          <cell r="I10">
            <v>393.13195086372838</v>
          </cell>
          <cell r="J10" t="e">
            <v>#N/A</v>
          </cell>
        </row>
        <row r="11">
          <cell r="E11">
            <v>4152724.1722899997</v>
          </cell>
          <cell r="F11">
            <v>551.23218096828441</v>
          </cell>
          <cell r="G11">
            <v>3.2219452657149261E-2</v>
          </cell>
          <cell r="H11">
            <v>3979070.2679800005</v>
          </cell>
          <cell r="I11">
            <v>528.18137951000404</v>
          </cell>
          <cell r="J11">
            <v>7.2689000739048187E-2</v>
          </cell>
        </row>
        <row r="12">
          <cell r="E12">
            <v>4018806.8367533325</v>
          </cell>
          <cell r="F12">
            <v>390.55422072022594</v>
          </cell>
          <cell r="G12" t="e">
            <v>#N/A</v>
          </cell>
          <cell r="H12">
            <v>4046411.7508733319</v>
          </cell>
          <cell r="I12">
            <v>393.23691141926315</v>
          </cell>
          <cell r="J12" t="e">
            <v>#N/A</v>
          </cell>
        </row>
        <row r="13">
          <cell r="E13">
            <v>8171946.0202660654</v>
          </cell>
          <cell r="F13">
            <v>1094.337851626796</v>
          </cell>
          <cell r="G13">
            <v>0.12644303721541877</v>
          </cell>
          <cell r="H13">
            <v>7998933.924724347</v>
          </cell>
          <cell r="I13">
            <v>1071.1691125686775</v>
          </cell>
          <cell r="J13">
            <v>0.14493752069972091</v>
          </cell>
        </row>
        <row r="14">
          <cell r="E14">
            <v>632982.68342333322</v>
          </cell>
          <cell r="F14">
            <v>445.7373411521416</v>
          </cell>
          <cell r="G14">
            <v>7.0388113384418369E-3</v>
          </cell>
          <cell r="H14">
            <v>624341.37616333319</v>
          </cell>
          <cell r="I14">
            <v>439.65225632593462</v>
          </cell>
          <cell r="J14">
            <v>2.0594447145212923E-2</v>
          </cell>
        </row>
        <row r="15">
          <cell r="E15">
            <v>1321879.8716666664</v>
          </cell>
          <cell r="F15">
            <v>404.86366666666657</v>
          </cell>
          <cell r="G15" t="e">
            <v>#N/A</v>
          </cell>
          <cell r="H15">
            <v>1332383.3766666665</v>
          </cell>
          <cell r="I15">
            <v>408.08066666666662</v>
          </cell>
          <cell r="J15" t="e">
            <v>#N/A</v>
          </cell>
        </row>
        <row r="16">
          <cell r="E16">
            <v>3958528.5996933328</v>
          </cell>
          <cell r="F16">
            <v>390.45251128574023</v>
          </cell>
          <cell r="G16">
            <v>0.11170309080706292</v>
          </cell>
          <cell r="H16">
            <v>4085360.4666533326</v>
          </cell>
          <cell r="I16">
            <v>402.96266997688303</v>
          </cell>
          <cell r="J16">
            <v>8.3241920811609138E-2</v>
          </cell>
        </row>
        <row r="17">
          <cell r="E17">
            <v>4718467.54382951</v>
          </cell>
          <cell r="F17">
            <v>576.34854318820715</v>
          </cell>
          <cell r="G17">
            <v>0.10673489816584052</v>
          </cell>
          <cell r="H17">
            <v>3798133.3406371912</v>
          </cell>
          <cell r="I17">
            <v>463.93211299577388</v>
          </cell>
          <cell r="J17">
            <v>0.28096570893217421</v>
          </cell>
        </row>
        <row r="18">
          <cell r="E18">
            <v>30749785.369109098</v>
          </cell>
          <cell r="F18">
            <v>410.86537897363507</v>
          </cell>
          <cell r="G18">
            <v>0.24783829316624456</v>
          </cell>
          <cell r="H18">
            <v>33239815.446192317</v>
          </cell>
          <cell r="I18">
            <v>444.13608766301371</v>
          </cell>
          <cell r="J18">
            <v>0.18693037948929897</v>
          </cell>
        </row>
        <row r="19">
          <cell r="E19">
            <v>7501031.5137533331</v>
          </cell>
          <cell r="F19">
            <v>450.60333579348946</v>
          </cell>
          <cell r="G19">
            <v>1.514755306412478E-2</v>
          </cell>
          <cell r="H19">
            <v>7416963.2308733333</v>
          </cell>
          <cell r="I19">
            <v>445.55317054212344</v>
          </cell>
          <cell r="J19">
            <v>2.6185348859577538E-2</v>
          </cell>
        </row>
        <row r="20">
          <cell r="E20">
            <v>1982332.9410266827</v>
          </cell>
          <cell r="F20">
            <v>303.0418242173651</v>
          </cell>
          <cell r="G20">
            <v>0.50922518599125688</v>
          </cell>
          <cell r="H20">
            <v>2257473.0705831479</v>
          </cell>
          <cell r="I20">
            <v>345.1028549607729</v>
          </cell>
          <cell r="J20">
            <v>0.44110754383600903</v>
          </cell>
        </row>
        <row r="21">
          <cell r="E21">
            <v>7658930.0659766663</v>
          </cell>
          <cell r="F21">
            <v>422.88246620065797</v>
          </cell>
          <cell r="G21">
            <v>5.0499473189224015E-2</v>
          </cell>
          <cell r="H21">
            <v>8009623.5646366654</v>
          </cell>
          <cell r="I21">
            <v>442.24576242041081</v>
          </cell>
          <cell r="J21">
            <v>7.0229485495749838E-3</v>
          </cell>
        </row>
        <row r="22">
          <cell r="E22">
            <v>1070530.4069299998</v>
          </cell>
          <cell r="F22">
            <v>403.15525722495454</v>
          </cell>
          <cell r="G22">
            <v>7.1654266986976342E-2</v>
          </cell>
          <cell r="H22">
            <v>1146548.6159100002</v>
          </cell>
          <cell r="I22">
            <v>431.78325358705729</v>
          </cell>
          <cell r="J22">
            <v>5.7325710864785159E-3</v>
          </cell>
        </row>
        <row r="23">
          <cell r="E23">
            <v>1662425.8818099999</v>
          </cell>
          <cell r="F23">
            <v>395.18902925598928</v>
          </cell>
          <cell r="G23">
            <v>0.14488590768675169</v>
          </cell>
          <cell r="H23">
            <v>1840422.9774699996</v>
          </cell>
          <cell r="I23">
            <v>437.50219353834149</v>
          </cell>
          <cell r="J23">
            <v>5.3328246948231635E-2</v>
          </cell>
        </row>
        <row r="24">
          <cell r="E24">
            <v>3050162.7615166665</v>
          </cell>
          <cell r="F24">
            <v>408.45507254266005</v>
          </cell>
          <cell r="G24">
            <v>0.10864277824430062</v>
          </cell>
          <cell r="H24">
            <v>3392558.8686166662</v>
          </cell>
          <cell r="I24">
            <v>454.30620826838566</v>
          </cell>
          <cell r="J24">
            <v>8.5834480946970632E-3</v>
          </cell>
        </row>
        <row r="25">
          <cell r="E25">
            <v>726474.18766333314</v>
          </cell>
          <cell r="F25">
            <v>390.45786380696944</v>
          </cell>
          <cell r="G25" t="e">
            <v>#N/A</v>
          </cell>
          <cell r="H25">
            <v>731464.29004333331</v>
          </cell>
          <cell r="I25">
            <v>393.13989263684425</v>
          </cell>
          <cell r="J25" t="e">
            <v>#N/A</v>
          </cell>
        </row>
        <row r="26">
          <cell r="E26">
            <v>1276635.8546899999</v>
          </cell>
          <cell r="F26">
            <v>489.52450609491893</v>
          </cell>
          <cell r="G26">
            <v>5.1030809233781702E-3</v>
          </cell>
          <cell r="H26">
            <v>1270564.58403</v>
          </cell>
          <cell r="I26">
            <v>487.1964845527645</v>
          </cell>
          <cell r="J26">
            <v>9.8344915698235884E-3</v>
          </cell>
        </row>
        <row r="27">
          <cell r="E27">
            <v>1733907.6260899999</v>
          </cell>
          <cell r="F27">
            <v>448.50055382422698</v>
          </cell>
          <cell r="G27">
            <v>1.7360467187118749E-2</v>
          </cell>
          <cell r="H27">
            <v>1719992.00783</v>
          </cell>
          <cell r="I27">
            <v>444.90107574217342</v>
          </cell>
          <cell r="J27">
            <v>2.5246721575793395E-2</v>
          </cell>
        </row>
        <row r="28">
          <cell r="E28">
            <v>2366803.4633799996</v>
          </cell>
          <cell r="F28">
            <v>431.67787688407373</v>
          </cell>
          <cell r="G28">
            <v>4.9659765693665606E-2</v>
          </cell>
          <cell r="H28">
            <v>2348268.2350599994</v>
          </cell>
          <cell r="I28">
            <v>428.29726327059154</v>
          </cell>
          <cell r="J28">
            <v>5.7102197436348201E-2</v>
          </cell>
        </row>
        <row r="29">
          <cell r="E29">
            <v>10278079.762743333</v>
          </cell>
          <cell r="F29">
            <v>365.85037706868962</v>
          </cell>
          <cell r="G29" t="e">
            <v>#N/A</v>
          </cell>
          <cell r="H29">
            <v>10348679.202003334</v>
          </cell>
          <cell r="I29">
            <v>368.36337872564656</v>
          </cell>
          <cell r="J29" t="e">
            <v>#N/A</v>
          </cell>
        </row>
        <row r="30">
          <cell r="E30">
            <v>7078418.7004051646</v>
          </cell>
          <cell r="F30">
            <v>212.35226371898574</v>
          </cell>
          <cell r="G30">
            <v>0.14691786639605592</v>
          </cell>
          <cell r="H30">
            <v>6480067.1121542593</v>
          </cell>
          <cell r="I30">
            <v>194.40174120219012</v>
          </cell>
          <cell r="J30">
            <v>0.21903044847899678</v>
          </cell>
        </row>
        <row r="31">
          <cell r="E31">
            <v>38753822.877264902</v>
          </cell>
          <cell r="F31">
            <v>1216.5691637599518</v>
          </cell>
          <cell r="G31">
            <v>0.15478469211753854</v>
          </cell>
          <cell r="H31">
            <v>40816754.778744742</v>
          </cell>
          <cell r="I31">
            <v>1281.3292094004912</v>
          </cell>
          <cell r="J31">
            <v>0.10979244379736731</v>
          </cell>
        </row>
        <row r="32">
          <cell r="E32">
            <v>26804724.56073333</v>
          </cell>
          <cell r="F32">
            <v>572.38275665044557</v>
          </cell>
          <cell r="G32">
            <v>4.1818551000601924E-2</v>
          </cell>
          <cell r="H32">
            <v>26219836.236133333</v>
          </cell>
          <cell r="I32">
            <v>559.89316770471055</v>
          </cell>
          <cell r="J32">
            <v>6.2726400327620807E-2</v>
          </cell>
        </row>
        <row r="33">
          <cell r="E33">
            <v>5465502.815108072</v>
          </cell>
          <cell r="F33">
            <v>374.45748500821617</v>
          </cell>
          <cell r="G33">
            <v>0.32894245304111119</v>
          </cell>
          <cell r="H33">
            <v>4604982.0583923599</v>
          </cell>
          <cell r="I33">
            <v>315.50070660048959</v>
          </cell>
          <cell r="J33">
            <v>0.43459768141508726</v>
          </cell>
        </row>
        <row r="34">
          <cell r="E34">
            <v>1617141.951233333</v>
          </cell>
          <cell r="F34">
            <v>390.4564949002052</v>
          </cell>
          <cell r="G34" t="e">
            <v>#N/A</v>
          </cell>
          <cell r="H34">
            <v>1628249.9906333333</v>
          </cell>
          <cell r="I34">
            <v>393.13851432715143</v>
          </cell>
          <cell r="J34" t="e">
            <v>#N/A</v>
          </cell>
        </row>
        <row r="35">
          <cell r="E35">
            <v>10987500.943346668</v>
          </cell>
          <cell r="F35">
            <v>2182.5497230663291</v>
          </cell>
          <cell r="G35">
            <v>3.057471927613296E-2</v>
          </cell>
          <cell r="H35">
            <v>10525728.340826666</v>
          </cell>
          <cell r="I35">
            <v>2090.8235270053465</v>
          </cell>
          <cell r="J35">
            <v>7.1316834988952485E-2</v>
          </cell>
        </row>
        <row r="36">
          <cell r="E36">
            <v>8958628.8384369016</v>
          </cell>
          <cell r="F36">
            <v>1027.9433211824191</v>
          </cell>
          <cell r="G36">
            <v>0.18142261567472245</v>
          </cell>
          <cell r="H36">
            <v>10434363.116544086</v>
          </cell>
          <cell r="I36">
            <v>1197.2740549786101</v>
          </cell>
          <cell r="J36">
            <v>4.658025004961603E-2</v>
          </cell>
        </row>
        <row r="37">
          <cell r="E37">
            <v>1672539.5174599998</v>
          </cell>
          <cell r="F37">
            <v>390.45548970015585</v>
          </cell>
          <cell r="G37" t="e">
            <v>#N/A</v>
          </cell>
          <cell r="H37">
            <v>1684028.0790199996</v>
          </cell>
          <cell r="I37">
            <v>393.13750222245034</v>
          </cell>
          <cell r="J37" t="e">
            <v>#N/A</v>
          </cell>
        </row>
        <row r="38">
          <cell r="E38">
            <v>1003435.475383333</v>
          </cell>
          <cell r="F38">
            <v>516.40427528064822</v>
          </cell>
          <cell r="G38">
            <v>0.14334352550816654</v>
          </cell>
          <cell r="H38">
            <v>1162720.4516833331</v>
          </cell>
          <cell r="I38">
            <v>598.37809897655995</v>
          </cell>
          <cell r="J38">
            <v>7.358193531991717E-3</v>
          </cell>
        </row>
        <row r="39">
          <cell r="E39">
            <v>6928826.7781266682</v>
          </cell>
          <cell r="F39">
            <v>390.45388669547771</v>
          </cell>
          <cell r="G39">
            <v>0.10738632338481217</v>
          </cell>
          <cell r="H39">
            <v>6976420.4236866673</v>
          </cell>
          <cell r="I39">
            <v>393.13588820684078</v>
          </cell>
          <cell r="J39">
            <v>0.10125502001885951</v>
          </cell>
        </row>
        <row r="40">
          <cell r="E40">
            <v>1193202.13482</v>
          </cell>
          <cell r="F40">
            <v>590.10110375216982</v>
          </cell>
          <cell r="G40">
            <v>6.5393988442639411E-2</v>
          </cell>
          <cell r="H40">
            <v>1204412.03984</v>
          </cell>
          <cell r="I40">
            <v>595.64499035128063</v>
          </cell>
          <cell r="J40">
            <v>5.6613544362844451E-2</v>
          </cell>
        </row>
        <row r="41">
          <cell r="E41">
            <v>143477.95299000002</v>
          </cell>
          <cell r="F41">
            <v>638.61642849512634</v>
          </cell>
          <cell r="G41">
            <v>6.9839047055567552E-2</v>
          </cell>
          <cell r="H41">
            <v>141403.93638</v>
          </cell>
          <cell r="I41">
            <v>629.38503752169856</v>
          </cell>
          <cell r="J41">
            <v>8.3284801097755878E-2</v>
          </cell>
        </row>
        <row r="42">
          <cell r="E42">
            <v>256891.02783666665</v>
          </cell>
          <cell r="F42">
            <v>570.10880567391621</v>
          </cell>
          <cell r="G42">
            <v>2.0679438782912483E-2</v>
          </cell>
          <cell r="H42">
            <v>260514.84820666668</v>
          </cell>
          <cell r="I42">
            <v>578.15101688119546</v>
          </cell>
          <cell r="J42">
            <v>6.8647025175620621E-3</v>
          </cell>
        </row>
        <row r="43">
          <cell r="E43">
            <v>108071.96248666666</v>
          </cell>
          <cell r="F43">
            <v>675.19656682910568</v>
          </cell>
          <cell r="G43">
            <v>0.16335317265695778</v>
          </cell>
          <cell r="H43">
            <v>115636.30550666667</v>
          </cell>
          <cell r="I43">
            <v>722.45598842100878</v>
          </cell>
          <cell r="J43">
            <v>0.10479327013461487</v>
          </cell>
        </row>
        <row r="44">
          <cell r="E44">
            <v>111939.01869</v>
          </cell>
          <cell r="F44">
            <v>709.5076293972237</v>
          </cell>
          <cell r="G44">
            <v>0.12777780167089828</v>
          </cell>
          <cell r="H44">
            <v>110764.01377999998</v>
          </cell>
          <cell r="I44">
            <v>702.06004804462179</v>
          </cell>
          <cell r="J44">
            <v>0.13693337027996327</v>
          </cell>
        </row>
        <row r="45">
          <cell r="E45">
            <v>68207.38192333332</v>
          </cell>
          <cell r="F45">
            <v>404.83963629708762</v>
          </cell>
          <cell r="G45">
            <v>0.61109243224596199</v>
          </cell>
          <cell r="H45">
            <v>167703.73691333333</v>
          </cell>
          <cell r="I45">
            <v>995.39255053023112</v>
          </cell>
          <cell r="J45">
            <v>4.3780151251989786E-2</v>
          </cell>
        </row>
        <row r="46">
          <cell r="E46">
            <v>129197.77865000001</v>
          </cell>
          <cell r="F46">
            <v>681.96241039852214</v>
          </cell>
          <cell r="G46">
            <v>3.598070624426794E-2</v>
          </cell>
          <cell r="H46">
            <v>128446.95429999998</v>
          </cell>
          <cell r="I46">
            <v>677.99923093164421</v>
          </cell>
          <cell r="J46">
            <v>4.1583040643394464E-2</v>
          </cell>
        </row>
        <row r="47">
          <cell r="E47">
            <v>130819.20469999999</v>
          </cell>
          <cell r="F47">
            <v>877.33354369257574</v>
          </cell>
          <cell r="G47">
            <v>2.149150423981994E-2</v>
          </cell>
          <cell r="H47">
            <v>129951.21339999999</v>
          </cell>
          <cell r="I47">
            <v>871.51239621755735</v>
          </cell>
          <cell r="J47">
            <v>2.798395206690811E-2</v>
          </cell>
        </row>
        <row r="48">
          <cell r="E48">
            <v>86826.249926666656</v>
          </cell>
          <cell r="F48">
            <v>685.93972133565069</v>
          </cell>
          <cell r="G48">
            <v>1.5899665039849971E-2</v>
          </cell>
          <cell r="H48">
            <v>80208.738786666654</v>
          </cell>
          <cell r="I48">
            <v>633.66044230262798</v>
          </cell>
          <cell r="J48">
            <v>9.0903421795172273E-2</v>
          </cell>
        </row>
        <row r="49">
          <cell r="E49">
            <v>146023.02792999998</v>
          </cell>
          <cell r="F49">
            <v>630.25174988130686</v>
          </cell>
          <cell r="G49">
            <v>4.032625633147062E-2</v>
          </cell>
          <cell r="H49">
            <v>141268.00065999996</v>
          </cell>
          <cell r="I49">
            <v>609.72851940092346</v>
          </cell>
          <cell r="J49">
            <v>7.1576634344686405E-2</v>
          </cell>
        </row>
        <row r="50">
          <cell r="E50">
            <v>120843.39477666665</v>
          </cell>
          <cell r="F50">
            <v>829.79739598068159</v>
          </cell>
          <cell r="G50">
            <v>0.23077279640723969</v>
          </cell>
          <cell r="H50">
            <v>126041.72548666666</v>
          </cell>
          <cell r="I50">
            <v>865.49286195609875</v>
          </cell>
          <cell r="J50">
            <v>0.19768288360899569</v>
          </cell>
        </row>
        <row r="51">
          <cell r="E51">
            <v>198342.35660333335</v>
          </cell>
          <cell r="F51">
            <v>430.34640934568631</v>
          </cell>
          <cell r="G51">
            <v>2.4493289647435024E-2</v>
          </cell>
          <cell r="H51">
            <v>199403.83307333331</v>
          </cell>
          <cell r="I51">
            <v>432.64951088835369</v>
          </cell>
          <cell r="J51">
            <v>1.927263261230067E-2</v>
          </cell>
        </row>
        <row r="52">
          <cell r="E52">
            <v>133180.92626000001</v>
          </cell>
          <cell r="F52">
            <v>654.16241593398502</v>
          </cell>
          <cell r="G52">
            <v>0.14883706819438852</v>
          </cell>
          <cell r="H52">
            <v>133682.60411999997</v>
          </cell>
          <cell r="I52">
            <v>656.62657360381149</v>
          </cell>
          <cell r="J52">
            <v>0.1456308313094917</v>
          </cell>
        </row>
        <row r="53">
          <cell r="E53">
            <v>124581.12773666665</v>
          </cell>
          <cell r="F53">
            <v>658.08001551247503</v>
          </cell>
          <cell r="G53">
            <v>0.16970672171090689</v>
          </cell>
          <cell r="H53">
            <v>85342.609006666651</v>
          </cell>
          <cell r="I53">
            <v>450.80877400383844</v>
          </cell>
          <cell r="J53">
            <v>0.43121887000679127</v>
          </cell>
        </row>
        <row r="54">
          <cell r="E54">
            <v>139014.02903666664</v>
          </cell>
          <cell r="F54">
            <v>658.17920096901969</v>
          </cell>
          <cell r="G54">
            <v>5.6711188340807092E-3</v>
          </cell>
          <cell r="H54">
            <v>133167.65360666666</v>
          </cell>
          <cell r="I54">
            <v>630.49880974701318</v>
          </cell>
          <cell r="J54">
            <v>4.748862445183745E-2</v>
          </cell>
        </row>
        <row r="55">
          <cell r="E55">
            <v>183161.51225</v>
          </cell>
          <cell r="F55">
            <v>1021.8215467224546</v>
          </cell>
          <cell r="G55">
            <v>6.962688197036917E-3</v>
          </cell>
          <cell r="H55">
            <v>179801.01449999999</v>
          </cell>
          <cell r="I55">
            <v>1003.074</v>
          </cell>
          <cell r="J55">
            <v>2.5182125299221661E-2</v>
          </cell>
        </row>
        <row r="56">
          <cell r="E56">
            <v>166070.37531999996</v>
          </cell>
          <cell r="F56">
            <v>417.73456249528351</v>
          </cell>
          <cell r="G56">
            <v>0.26487100447324763</v>
          </cell>
          <cell r="H56">
            <v>223416.77283999999</v>
          </cell>
          <cell r="I56">
            <v>561.98408461828694</v>
          </cell>
          <cell r="J56">
            <v>1.102079473702342E-2</v>
          </cell>
        </row>
        <row r="57">
          <cell r="E57">
            <v>113901.53245666664</v>
          </cell>
          <cell r="F57">
            <v>744.11401617996114</v>
          </cell>
          <cell r="G57">
            <v>9.7497203992438664E-2</v>
          </cell>
          <cell r="H57">
            <v>110851.41464666666</v>
          </cell>
          <cell r="I57">
            <v>724.18772226214583</v>
          </cell>
          <cell r="J57">
            <v>0.12166491967023002</v>
          </cell>
        </row>
        <row r="58">
          <cell r="E58">
            <v>188354.72364333333</v>
          </cell>
          <cell r="F58">
            <v>404.84626253268851</v>
          </cell>
          <cell r="G58">
            <v>0.24861885333054079</v>
          </cell>
          <cell r="H58">
            <v>248385.46555333331</v>
          </cell>
          <cell r="I58">
            <v>533.87526180189855</v>
          </cell>
          <cell r="J58">
            <v>9.145338574593544E-3</v>
          </cell>
        </row>
        <row r="59">
          <cell r="E59">
            <v>148267.29483666667</v>
          </cell>
          <cell r="F59">
            <v>895.27984322605312</v>
          </cell>
          <cell r="G59">
            <v>0.1311262586992071</v>
          </cell>
          <cell r="H59">
            <v>128454.11820666665</v>
          </cell>
          <cell r="I59">
            <v>775.64228130346385</v>
          </cell>
          <cell r="J59">
            <v>0.247235134392434</v>
          </cell>
        </row>
        <row r="60">
          <cell r="E60">
            <v>195633.01624999999</v>
          </cell>
          <cell r="F60">
            <v>558.53656212527835</v>
          </cell>
          <cell r="G60">
            <v>0.15575676965430524</v>
          </cell>
          <cell r="H60">
            <v>227164.66249999995</v>
          </cell>
          <cell r="I60">
            <v>648.56010535031112</v>
          </cell>
          <cell r="J60">
            <v>1.9683731480628949E-2</v>
          </cell>
        </row>
        <row r="61">
          <cell r="E61">
            <v>113403.21609333332</v>
          </cell>
          <cell r="F61">
            <v>686.95914764558586</v>
          </cell>
          <cell r="G61">
            <v>1.9705597909011829E-2</v>
          </cell>
          <cell r="H61">
            <v>112952.68145333335</v>
          </cell>
          <cell r="I61">
            <v>684.22995791939263</v>
          </cell>
          <cell r="J61">
            <v>2.3600166341502804E-2</v>
          </cell>
        </row>
        <row r="62">
          <cell r="E62">
            <v>82090.157053333343</v>
          </cell>
          <cell r="F62">
            <v>404.86366666666675</v>
          </cell>
          <cell r="G62">
            <v>0.30587079964010266</v>
          </cell>
          <cell r="H62">
            <v>82742.435973333311</v>
          </cell>
          <cell r="I62">
            <v>408.08066666666656</v>
          </cell>
          <cell r="J62">
            <v>0.30035532907209</v>
          </cell>
        </row>
        <row r="63">
          <cell r="E63">
            <v>201254.31483333334</v>
          </cell>
          <cell r="F63">
            <v>577.4872735533238</v>
          </cell>
          <cell r="G63">
            <v>8.4610610989038493E-2</v>
          </cell>
          <cell r="H63">
            <v>201793.39233333332</v>
          </cell>
          <cell r="I63">
            <v>579.03412434241989</v>
          </cell>
          <cell r="J63">
            <v>8.2158659468082526E-2</v>
          </cell>
        </row>
        <row r="64">
          <cell r="E64">
            <v>397877.51152333326</v>
          </cell>
          <cell r="F64">
            <v>790.58459976420863</v>
          </cell>
          <cell r="G64">
            <v>0.10092844867461762</v>
          </cell>
          <cell r="H64">
            <v>426739.30711333326</v>
          </cell>
          <cell r="I64">
            <v>847.93313154635337</v>
          </cell>
          <cell r="J64">
            <v>3.5710338619117224E-2</v>
          </cell>
        </row>
        <row r="65">
          <cell r="E65">
            <v>109866.70525333335</v>
          </cell>
          <cell r="F65">
            <v>721.0520788431669</v>
          </cell>
          <cell r="G65">
            <v>0.15737191789395041</v>
          </cell>
          <cell r="H65">
            <v>103606.88237333333</v>
          </cell>
          <cell r="I65">
            <v>679.96903834963132</v>
          </cell>
          <cell r="J65">
            <v>0.20538193635710034</v>
          </cell>
        </row>
        <row r="66">
          <cell r="E66">
            <v>94439.886630000008</v>
          </cell>
          <cell r="F66">
            <v>618.0620852748691</v>
          </cell>
          <cell r="G66">
            <v>0.28655056765964587</v>
          </cell>
          <cell r="H66">
            <v>105756.53805999999</v>
          </cell>
          <cell r="I66">
            <v>692.12394018324596</v>
          </cell>
          <cell r="J66">
            <v>0.20105852794173304</v>
          </cell>
        </row>
        <row r="67">
          <cell r="E67">
            <v>118340.59082666668</v>
          </cell>
          <cell r="F67">
            <v>703.2362183662151</v>
          </cell>
          <cell r="G67">
            <v>2.1208383611707689E-2</v>
          </cell>
          <cell r="H67">
            <v>116402.26358666665</v>
          </cell>
          <cell r="I67">
            <v>691.71775366452732</v>
          </cell>
          <cell r="J67">
            <v>3.7240232355034805E-2</v>
          </cell>
        </row>
        <row r="68">
          <cell r="E68">
            <v>148763.91887666663</v>
          </cell>
          <cell r="F68">
            <v>755.3768603466367</v>
          </cell>
          <cell r="G68">
            <v>0.19976251040494017</v>
          </cell>
          <cell r="H68">
            <v>167999.80568666666</v>
          </cell>
          <cell r="I68">
            <v>853.05070420771131</v>
          </cell>
          <cell r="J68">
            <v>9.62879724443544E-2</v>
          </cell>
        </row>
        <row r="69">
          <cell r="E69">
            <v>175594.85879999999</v>
          </cell>
          <cell r="F69">
            <v>542.96493135435992</v>
          </cell>
          <cell r="G69">
            <v>3.1085261945613472E-2</v>
          </cell>
          <cell r="H69">
            <v>169375.74959999998</v>
          </cell>
          <cell r="I69">
            <v>523.73453803339521</v>
          </cell>
          <cell r="J69">
            <v>6.5401679878515001E-2</v>
          </cell>
        </row>
        <row r="71">
          <cell r="E71">
            <v>5893039.3158258246</v>
          </cell>
          <cell r="F71">
            <v>771.58361679873155</v>
          </cell>
          <cell r="G71">
            <v>0.1708146672114626</v>
          </cell>
          <cell r="H71">
            <v>6387567.7638906268</v>
          </cell>
          <cell r="I71">
            <v>836.33289609557812</v>
          </cell>
          <cell r="J71">
            <v>0.10123160254722344</v>
          </cell>
        </row>
        <row r="72">
          <cell r="E72">
            <v>4227494.1708828025</v>
          </cell>
          <cell r="F72">
            <v>561.1362870689336</v>
          </cell>
          <cell r="G72">
            <v>0.13695520057717703</v>
          </cell>
          <cell r="H72">
            <v>4465196.6891355449</v>
          </cell>
          <cell r="I72">
            <v>592.68772229928084</v>
          </cell>
          <cell r="J72">
            <v>8.8428126642762048E-2</v>
          </cell>
        </row>
        <row r="73">
          <cell r="E73">
            <v>12511919.344265848</v>
          </cell>
          <cell r="F73">
            <v>619.601631231939</v>
          </cell>
          <cell r="G73">
            <v>0.23349018438394986</v>
          </cell>
          <cell r="H73">
            <v>14275393.744410446</v>
          </cell>
          <cell r="I73">
            <v>706.93048821231218</v>
          </cell>
          <cell r="J73">
            <v>0.12545556554523854</v>
          </cell>
        </row>
        <row r="74">
          <cell r="E74">
            <v>13703972.983234378</v>
          </cell>
          <cell r="F74">
            <v>1047.4633118246013</v>
          </cell>
          <cell r="G74">
            <v>0.34621244624860287</v>
          </cell>
          <cell r="H74">
            <v>14917161.600598797</v>
          </cell>
          <cell r="I74">
            <v>1140.1933959080361</v>
          </cell>
          <cell r="J74">
            <v>0.28833378439221308</v>
          </cell>
        </row>
        <row r="75">
          <cell r="E75">
            <v>6540649.182850983</v>
          </cell>
          <cell r="F75">
            <v>415.00264476704314</v>
          </cell>
          <cell r="G75">
            <v>0.2471943225729698</v>
          </cell>
          <cell r="H75">
            <v>7467478.2917485666</v>
          </cell>
          <cell r="I75">
            <v>473.80973267019237</v>
          </cell>
          <cell r="J75">
            <v>0.14051955747287798</v>
          </cell>
        </row>
        <row r="76">
          <cell r="E76">
            <v>7304400.9155296208</v>
          </cell>
          <cell r="F76">
            <v>564.55297460189149</v>
          </cell>
          <cell r="G76">
            <v>0.26170609019331759</v>
          </cell>
          <cell r="H76">
            <v>6357262.5038323011</v>
          </cell>
          <cell r="I76">
            <v>491.34918775243125</v>
          </cell>
          <cell r="J76">
            <v>0.35743831097181022</v>
          </cell>
        </row>
        <row r="77">
          <cell r="E77">
            <v>5861937.0932441223</v>
          </cell>
          <cell r="F77">
            <v>750.5969618863877</v>
          </cell>
          <cell r="G77">
            <v>7.6432366754446479E-2</v>
          </cell>
          <cell r="H77">
            <v>6066856.9203354316</v>
          </cell>
          <cell r="I77">
            <v>776.83610386255964</v>
          </cell>
          <cell r="J77">
            <v>4.4146568271564872E-2</v>
          </cell>
        </row>
        <row r="78">
          <cell r="E78">
            <v>11940643.520736104</v>
          </cell>
          <cell r="F78">
            <v>1349.2999635839842</v>
          </cell>
          <cell r="G78">
            <v>0.19944383254688419</v>
          </cell>
          <cell r="H78">
            <v>13667457.579982424</v>
          </cell>
          <cell r="I78">
            <v>1544.4310001324845</v>
          </cell>
          <cell r="J78">
            <v>8.3670202526550885E-2</v>
          </cell>
        </row>
        <row r="80">
          <cell r="E80">
            <v>7895263.4915239587</v>
          </cell>
          <cell r="F80">
            <v>1364.9234996756725</v>
          </cell>
          <cell r="G80">
            <v>0.25742316133864346</v>
          </cell>
          <cell r="H80">
            <v>6024857.7331663575</v>
          </cell>
          <cell r="I80">
            <v>1041.5700389264846</v>
          </cell>
          <cell r="J80">
            <v>0.43334129206933714</v>
          </cell>
        </row>
        <row r="81">
          <cell r="E81">
            <v>3167301.6976199998</v>
          </cell>
          <cell r="F81">
            <v>605.96643063330566</v>
          </cell>
          <cell r="G81">
            <v>3.9326545379669538E-3</v>
          </cell>
          <cell r="H81">
            <v>3067177.7864399999</v>
          </cell>
          <cell r="I81">
            <v>586.81077863956568</v>
          </cell>
          <cell r="J81">
            <v>3.5420074413780762E-2</v>
          </cell>
        </row>
        <row r="82">
          <cell r="E82">
            <v>8936063.931802975</v>
          </cell>
          <cell r="F82">
            <v>1172.6348575294239</v>
          </cell>
          <cell r="G82">
            <v>0.27159167744347257</v>
          </cell>
          <cell r="H82">
            <v>9455859.567085946</v>
          </cell>
          <cell r="I82">
            <v>1240.8450320957872</v>
          </cell>
          <cell r="J82">
            <v>0.22922140461885987</v>
          </cell>
        </row>
        <row r="83">
          <cell r="E83">
            <v>7642727.6662272038</v>
          </cell>
          <cell r="F83">
            <v>496.44477959139795</v>
          </cell>
          <cell r="G83">
            <v>9.9841476500662746E-2</v>
          </cell>
          <cell r="H83">
            <v>7870070.9776248448</v>
          </cell>
          <cell r="I83">
            <v>511.21220361163586</v>
          </cell>
          <cell r="J83">
            <v>7.3065039022788755E-2</v>
          </cell>
        </row>
        <row r="84">
          <cell r="E84">
            <v>4934614.9060611213</v>
          </cell>
          <cell r="F84">
            <v>1201.8936858662644</v>
          </cell>
          <cell r="G84">
            <v>2.9590956298881789E-2</v>
          </cell>
          <cell r="H84">
            <v>4569967.4563861983</v>
          </cell>
          <cell r="I84">
            <v>1113.0787579185519</v>
          </cell>
          <cell r="J84">
            <v>0.10130013516357002</v>
          </cell>
        </row>
        <row r="85">
          <cell r="E85">
            <v>9483716.7696631514</v>
          </cell>
          <cell r="F85">
            <v>987.67111045116701</v>
          </cell>
          <cell r="G85">
            <v>0.17876150002598307</v>
          </cell>
          <cell r="H85">
            <v>11536238.244935554</v>
          </cell>
          <cell r="I85">
            <v>1201.428671325601</v>
          </cell>
          <cell r="J85">
            <v>1.0242585565676679E-3</v>
          </cell>
        </row>
        <row r="86">
          <cell r="E86">
            <v>8454781.1505529135</v>
          </cell>
          <cell r="F86">
            <v>496.60217527091595</v>
          </cell>
          <cell r="G86">
            <v>0.3105193134657443</v>
          </cell>
          <cell r="H86">
            <v>10400000.842940059</v>
          </cell>
          <cell r="I86">
            <v>610.85709369137737</v>
          </cell>
          <cell r="J86">
            <v>0.151888192791576</v>
          </cell>
        </row>
        <row r="87">
          <cell r="E87">
            <v>18370531.279964402</v>
          </cell>
          <cell r="F87">
            <v>548.41941497742948</v>
          </cell>
          <cell r="G87">
            <v>0.53321055928384409</v>
          </cell>
          <cell r="H87">
            <v>22324627.864909612</v>
          </cell>
          <cell r="I87">
            <v>666.46190938503298</v>
          </cell>
          <cell r="J87">
            <v>0.4327382046580821</v>
          </cell>
        </row>
        <row r="88">
          <cell r="E88">
            <v>8999904.5606191382</v>
          </cell>
          <cell r="F88">
            <v>794.21037096363784</v>
          </cell>
          <cell r="G88">
            <v>0.10555764148578654</v>
          </cell>
          <cell r="H88">
            <v>8695062.1768718716</v>
          </cell>
          <cell r="I88">
            <v>767.30908761661749</v>
          </cell>
          <cell r="J88">
            <v>0.13585395616973275</v>
          </cell>
        </row>
        <row r="89">
          <cell r="E89">
            <v>9466231.5134666655</v>
          </cell>
          <cell r="F89">
            <v>676.06233058444218</v>
          </cell>
          <cell r="G89">
            <v>8.6647176693854383E-2</v>
          </cell>
          <cell r="H89">
            <v>8637233.616266666</v>
          </cell>
          <cell r="I89">
            <v>616.85669530779262</v>
          </cell>
          <cell r="J89">
            <v>0.16663334318950057</v>
          </cell>
        </row>
        <row r="90">
          <cell r="E90">
            <v>9250866.7113031279</v>
          </cell>
          <cell r="F90">
            <v>575.71690023873691</v>
          </cell>
          <cell r="G90">
            <v>0.29916192233470273</v>
          </cell>
          <cell r="H90">
            <v>11594286.291708251</v>
          </cell>
          <cell r="I90">
            <v>721.55688463081026</v>
          </cell>
          <cell r="J90">
            <v>0.12162637619094113</v>
          </cell>
        </row>
        <row r="91">
          <cell r="E91">
            <v>1322477.8877600001</v>
          </cell>
          <cell r="F91">
            <v>523.01208099407575</v>
          </cell>
          <cell r="G91">
            <v>3.9663171630415654E-2</v>
          </cell>
          <cell r="H91">
            <v>1293026.68212</v>
          </cell>
          <cell r="I91">
            <v>511.36475101440334</v>
          </cell>
          <cell r="J91">
            <v>6.1049599091886231E-2</v>
          </cell>
        </row>
        <row r="92">
          <cell r="E92">
            <v>3450473.582173537</v>
          </cell>
          <cell r="F92">
            <v>1000.0010381697384</v>
          </cell>
          <cell r="G92">
            <v>0.23036510213927483</v>
          </cell>
          <cell r="H92">
            <v>3270254.2250948232</v>
          </cell>
          <cell r="I92">
            <v>947.7706588072997</v>
          </cell>
          <cell r="J92">
            <v>0.27056338309247341</v>
          </cell>
        </row>
        <row r="93">
          <cell r="E93">
            <v>5875921.7207739027</v>
          </cell>
          <cell r="F93">
            <v>883.4245517077718</v>
          </cell>
          <cell r="G93">
            <v>0.24695554514204771</v>
          </cell>
          <cell r="H93">
            <v>5924238.7166908123</v>
          </cell>
          <cell r="I93">
            <v>890.68884529201989</v>
          </cell>
          <cell r="J93">
            <v>0.24076335137575108</v>
          </cell>
        </row>
        <row r="94">
          <cell r="E94">
            <v>4485428.6639600229</v>
          </cell>
          <cell r="F94">
            <v>723.09468877819518</v>
          </cell>
          <cell r="G94">
            <v>0.14474404260971493</v>
          </cell>
          <cell r="H94">
            <v>5209386.6113146078</v>
          </cell>
          <cell r="I94">
            <v>839.80374511367017</v>
          </cell>
          <cell r="J94">
            <v>6.7038699167422831E-3</v>
          </cell>
        </row>
        <row r="96">
          <cell r="E96">
            <v>1781670.2841443126</v>
          </cell>
          <cell r="F96">
            <v>850.05786622914422</v>
          </cell>
          <cell r="G96">
            <v>0.26201016792229403</v>
          </cell>
          <cell r="H96">
            <v>2312946.0110832024</v>
          </cell>
          <cell r="I96">
            <v>1103.5363660616251</v>
          </cell>
          <cell r="J96">
            <v>4.1949201535970808E-2</v>
          </cell>
        </row>
        <row r="97">
          <cell r="E97">
            <v>3096791.5736078518</v>
          </cell>
          <cell r="F97">
            <v>731.80446097753429</v>
          </cell>
          <cell r="G97">
            <v>0.11586530616893211</v>
          </cell>
          <cell r="H97">
            <v>3144634.919769627</v>
          </cell>
          <cell r="I97">
            <v>743.11034751108934</v>
          </cell>
          <cell r="J97">
            <v>0.10220602003192085</v>
          </cell>
        </row>
        <row r="98">
          <cell r="E98">
            <v>4611676.6109299054</v>
          </cell>
          <cell r="F98">
            <v>686.89002747006634</v>
          </cell>
          <cell r="G98">
            <v>0.13556465810756563</v>
          </cell>
          <cell r="H98">
            <v>5028398.8004606534</v>
          </cell>
          <cell r="I98">
            <v>748.95906230562991</v>
          </cell>
          <cell r="J98">
            <v>5.7452201668748093E-2</v>
          </cell>
        </row>
        <row r="99">
          <cell r="E99">
            <v>1236393.1105566665</v>
          </cell>
          <cell r="F99">
            <v>420.33456647458451</v>
          </cell>
          <cell r="G99">
            <v>6.3900322958719315E-3</v>
          </cell>
          <cell r="H99">
            <v>1207397.8940966665</v>
          </cell>
          <cell r="I99">
            <v>410.47710962167179</v>
          </cell>
          <cell r="J99">
            <v>2.9691630990015098E-2</v>
          </cell>
        </row>
        <row r="100">
          <cell r="E100">
            <v>888021.45022666664</v>
          </cell>
          <cell r="F100">
            <v>264.01080105918891</v>
          </cell>
          <cell r="G100">
            <v>3.5652447937723701E-2</v>
          </cell>
          <cell r="H100">
            <v>875063.79138666647</v>
          </cell>
          <cell r="I100">
            <v>260.15845955400687</v>
          </cell>
          <cell r="J100">
            <v>4.9723827159050799E-2</v>
          </cell>
        </row>
        <row r="101">
          <cell r="E101">
            <v>1738515.6606026879</v>
          </cell>
          <cell r="F101">
            <v>262.97237954244395</v>
          </cell>
          <cell r="G101">
            <v>0.31407687371580162</v>
          </cell>
          <cell r="H101">
            <v>1426397.3221536861</v>
          </cell>
          <cell r="I101">
            <v>215.76055164765589</v>
          </cell>
          <cell r="J101">
            <v>0.43722168703623554</v>
          </cell>
        </row>
        <row r="102">
          <cell r="E102">
            <v>1023478.7471784959</v>
          </cell>
          <cell r="F102">
            <v>480.70731299862189</v>
          </cell>
          <cell r="G102">
            <v>0.34076230920734796</v>
          </cell>
          <cell r="H102">
            <v>1552518.5551024682</v>
          </cell>
          <cell r="I102">
            <v>729.18663436951033</v>
          </cell>
          <cell r="J102">
            <v>0</v>
          </cell>
        </row>
        <row r="103">
          <cell r="E103">
            <v>9373329.7909156531</v>
          </cell>
          <cell r="F103">
            <v>803.12927423724705</v>
          </cell>
          <cell r="G103">
            <v>0.16667850077726931</v>
          </cell>
          <cell r="H103">
            <v>10331170.310718279</v>
          </cell>
          <cell r="I103">
            <v>885.19933670850071</v>
          </cell>
          <cell r="J103">
            <v>8.1523159422291602E-2</v>
          </cell>
        </row>
        <row r="104">
          <cell r="E104">
            <v>6034838.9799275696</v>
          </cell>
          <cell r="F104">
            <v>1266.0359702117114</v>
          </cell>
          <cell r="G104">
            <v>0.10037388657486285</v>
          </cell>
          <cell r="H104">
            <v>6247674.1158843823</v>
          </cell>
          <cell r="I104">
            <v>1310.6861984518457</v>
          </cell>
          <cell r="J104">
            <v>6.8646106132337084E-2</v>
          </cell>
        </row>
        <row r="105">
          <cell r="E105">
            <v>1860938.6882907785</v>
          </cell>
          <cell r="F105">
            <v>184.01978186764762</v>
          </cell>
          <cell r="G105">
            <v>0.10119004132784379</v>
          </cell>
          <cell r="H105">
            <v>1922823.2831559726</v>
          </cell>
          <cell r="I105">
            <v>190.13926861899262</v>
          </cell>
          <cell r="J105">
            <v>7.1300561086925188E-2</v>
          </cell>
        </row>
        <row r="106">
          <cell r="E106">
            <v>4307879.2274506344</v>
          </cell>
          <cell r="F106">
            <v>1281.3823217378965</v>
          </cell>
          <cell r="G106">
            <v>0.14101573642844101</v>
          </cell>
          <cell r="H106">
            <v>4263580.2867238903</v>
          </cell>
          <cell r="I106">
            <v>1268.2055643308518</v>
          </cell>
          <cell r="J106">
            <v>0.14984887472412187</v>
          </cell>
        </row>
        <row r="109">
          <cell r="E109">
            <v>11205906.949252715</v>
          </cell>
          <cell r="F109">
            <v>595.83797651895622</v>
          </cell>
          <cell r="G109">
            <v>0.14926369085882529</v>
          </cell>
          <cell r="H109">
            <v>12219556.816336581</v>
          </cell>
          <cell r="I109">
            <v>649.73554040531678</v>
          </cell>
          <cell r="J109">
            <v>7.2308853504774465E-2</v>
          </cell>
        </row>
        <row r="110">
          <cell r="E110">
            <v>4171820.8001422035</v>
          </cell>
          <cell r="F110">
            <v>752.42914113381505</v>
          </cell>
          <cell r="G110">
            <v>0.16938108658684686</v>
          </cell>
          <cell r="H110">
            <v>4922508.2924706256</v>
          </cell>
          <cell r="I110">
            <v>887.82305476819704</v>
          </cell>
          <cell r="J110">
            <v>1.9917516826270264E-2</v>
          </cell>
        </row>
        <row r="111">
          <cell r="E111">
            <v>4075290.1791897169</v>
          </cell>
          <cell r="F111">
            <v>835.02857934147403</v>
          </cell>
          <cell r="G111">
            <v>0.26587928770722108</v>
          </cell>
          <cell r="H111">
            <v>5008074.4439536538</v>
          </cell>
          <cell r="I111">
            <v>1026.1564463619225</v>
          </cell>
          <cell r="J111">
            <v>9.7848001895777276E-2</v>
          </cell>
        </row>
        <row r="112">
          <cell r="E112">
            <v>1938874.757773333</v>
          </cell>
          <cell r="F112">
            <v>528.31814430184284</v>
          </cell>
          <cell r="G112">
            <v>2.2135098837794819E-2</v>
          </cell>
          <cell r="H112">
            <v>1702961.0126133331</v>
          </cell>
          <cell r="I112">
            <v>464.03471827933544</v>
          </cell>
          <cell r="J112">
            <v>0.14111739522842034</v>
          </cell>
        </row>
        <row r="113">
          <cell r="E113">
            <v>13151063.1764441</v>
          </cell>
          <cell r="F113">
            <v>1036.0641863885644</v>
          </cell>
          <cell r="G113">
            <v>0.36230867969865932</v>
          </cell>
          <cell r="H113">
            <v>17993485.535140682</v>
          </cell>
          <cell r="I113">
            <v>1417.5588468506337</v>
          </cell>
          <cell r="J113">
            <v>0.1275009941189062</v>
          </cell>
        </row>
        <row r="114">
          <cell r="E114">
            <v>4300767.7902527656</v>
          </cell>
          <cell r="F114">
            <v>334.5810035679234</v>
          </cell>
          <cell r="G114">
            <v>0.79492932887832191</v>
          </cell>
          <cell r="H114">
            <v>13920507.193043437</v>
          </cell>
          <cell r="I114">
            <v>1082.9548336412824</v>
          </cell>
          <cell r="J114">
            <v>0.33623764600790318</v>
          </cell>
        </row>
        <row r="115">
          <cell r="E115">
            <v>4061280.9900720133</v>
          </cell>
          <cell r="F115">
            <v>781.00055577239152</v>
          </cell>
          <cell r="G115">
            <v>0.28233337549710624</v>
          </cell>
          <cell r="H115">
            <v>4299724.7435184168</v>
          </cell>
          <cell r="I115">
            <v>826.85424194119662</v>
          </cell>
          <cell r="J115">
            <v>0.24019811716654529</v>
          </cell>
        </row>
        <row r="116">
          <cell r="E116">
            <v>11423118.960572878</v>
          </cell>
          <cell r="F116">
            <v>1034.3102536784388</v>
          </cell>
          <cell r="G116">
            <v>0.19841444044708209</v>
          </cell>
          <cell r="H116">
            <v>14011685.86601056</v>
          </cell>
          <cell r="I116">
            <v>1268.6929386410918</v>
          </cell>
          <cell r="J116">
            <v>1.6768967043785877E-2</v>
          </cell>
        </row>
        <row r="117">
          <cell r="E117">
            <v>5298571.6858633291</v>
          </cell>
          <cell r="F117">
            <v>472.4586407769786</v>
          </cell>
          <cell r="G117">
            <v>0.71133329473949025</v>
          </cell>
          <cell r="H117">
            <v>6539356.9429284474</v>
          </cell>
          <cell r="I117">
            <v>583.09595037743998</v>
          </cell>
          <cell r="J117">
            <v>0.64373519220774289</v>
          </cell>
        </row>
        <row r="118">
          <cell r="E118">
            <v>2893732.7038599998</v>
          </cell>
          <cell r="F118">
            <v>423.16427190596517</v>
          </cell>
          <cell r="G118">
            <v>2.6270907671008585E-2</v>
          </cell>
          <cell r="H118">
            <v>2912686.8353199996</v>
          </cell>
          <cell r="I118">
            <v>425.93602453819062</v>
          </cell>
          <cell r="J118">
            <v>1.9892920789977387E-2</v>
          </cell>
        </row>
        <row r="119">
          <cell r="E119">
            <v>2164476.8918366074</v>
          </cell>
          <cell r="F119">
            <v>612.06869603136795</v>
          </cell>
          <cell r="G119">
            <v>0.38752508197550978</v>
          </cell>
          <cell r="H119">
            <v>1550992.0912704649</v>
          </cell>
          <cell r="I119">
            <v>438.58805351040911</v>
          </cell>
          <cell r="J119">
            <v>0.56112086133132055</v>
          </cell>
        </row>
        <row r="120">
          <cell r="E120">
            <v>6773467.8685945803</v>
          </cell>
          <cell r="F120">
            <v>521.99083158227745</v>
          </cell>
          <cell r="G120">
            <v>0.25338615642222134</v>
          </cell>
          <cell r="H120">
            <v>6972276.2303008465</v>
          </cell>
          <cell r="I120">
            <v>537.31180808439183</v>
          </cell>
          <cell r="J120">
            <v>0.23147225973760996</v>
          </cell>
        </row>
        <row r="121">
          <cell r="E121">
            <v>5078876.2865342349</v>
          </cell>
          <cell r="F121">
            <v>790.8903356942119</v>
          </cell>
          <cell r="G121">
            <v>9.8412837463955183E-2</v>
          </cell>
          <cell r="H121">
            <v>4643067.8155260189</v>
          </cell>
          <cell r="I121">
            <v>723.02557812019495</v>
          </cell>
          <cell r="J121">
            <v>0.17577627390504896</v>
          </cell>
        </row>
        <row r="122">
          <cell r="E122">
            <v>5149393.0634666961</v>
          </cell>
          <cell r="F122">
            <v>1704.380298174839</v>
          </cell>
          <cell r="G122">
            <v>0.17482556398478985</v>
          </cell>
          <cell r="H122">
            <v>5756026.925502969</v>
          </cell>
          <cell r="I122">
            <v>1905.1680007092941</v>
          </cell>
          <cell r="J122">
            <v>7.7614349225334583E-2</v>
          </cell>
        </row>
        <row r="123">
          <cell r="E123">
            <v>5566703.8816145686</v>
          </cell>
          <cell r="F123">
            <v>557.02521322227949</v>
          </cell>
          <cell r="G123">
            <v>0.23561813591323449</v>
          </cell>
          <cell r="H123">
            <v>6515785.1118773799</v>
          </cell>
          <cell r="I123">
            <v>651.99383125824954</v>
          </cell>
          <cell r="J123">
            <v>0.1052967652446665</v>
          </cell>
        </row>
        <row r="125">
          <cell r="E125">
            <v>2820434.2789429426</v>
          </cell>
          <cell r="F125">
            <v>691.23208561697481</v>
          </cell>
          <cell r="G125">
            <v>0.21495267019049302</v>
          </cell>
          <cell r="H125">
            <v>2941363.287052562</v>
          </cell>
          <cell r="I125">
            <v>720.86936917691389</v>
          </cell>
          <cell r="J125">
            <v>0.18129296195983391</v>
          </cell>
        </row>
        <row r="126">
          <cell r="E126">
            <v>8191255.6865133066</v>
          </cell>
          <cell r="F126">
            <v>312.71627415833643</v>
          </cell>
          <cell r="G126">
            <v>0.17340852653737088</v>
          </cell>
          <cell r="H126">
            <v>7915660.9119850304</v>
          </cell>
          <cell r="I126">
            <v>302.19493599404404</v>
          </cell>
          <cell r="J126">
            <v>0.20121919433657079</v>
          </cell>
        </row>
        <row r="127">
          <cell r="E127">
            <v>894253.42101000005</v>
          </cell>
          <cell r="F127">
            <v>400.33370535462473</v>
          </cell>
          <cell r="G127">
            <v>3.6593939439623678E-3</v>
          </cell>
          <cell r="H127">
            <v>781015.0834178665</v>
          </cell>
          <cell r="I127">
            <v>349.63988388144998</v>
          </cell>
          <cell r="J127">
            <v>0.12982492068905141</v>
          </cell>
        </row>
        <row r="128">
          <cell r="E128">
            <v>4132832.0636423058</v>
          </cell>
          <cell r="F128">
            <v>786.81494792918306</v>
          </cell>
          <cell r="G128">
            <v>0.15522645682861694</v>
          </cell>
          <cell r="H128">
            <v>4360070.4979412556</v>
          </cell>
          <cell r="I128">
            <v>830.07695182799705</v>
          </cell>
          <cell r="J128">
            <v>0.1087776744122657</v>
          </cell>
        </row>
        <row r="131">
          <cell r="E131">
            <v>2206601.9824766661</v>
          </cell>
          <cell r="F131">
            <v>430.72036823311623</v>
          </cell>
          <cell r="G131">
            <v>2.4536124162120466E-2</v>
          </cell>
          <cell r="H131">
            <v>2234338.5808866667</v>
          </cell>
          <cell r="I131">
            <v>436.13444742617514</v>
          </cell>
          <cell r="J131">
            <v>1.2274714989809971E-2</v>
          </cell>
        </row>
        <row r="132">
          <cell r="E132">
            <v>1253069.6201366668</v>
          </cell>
          <cell r="F132">
            <v>362.67036170571987</v>
          </cell>
          <cell r="G132">
            <v>5.0462414411497888E-2</v>
          </cell>
          <cell r="H132">
            <v>1251771.3658066667</v>
          </cell>
          <cell r="I132">
            <v>362.29461373459293</v>
          </cell>
          <cell r="J132">
            <v>5.1446191579324931E-2</v>
          </cell>
        </row>
        <row r="133">
          <cell r="E133">
            <v>11115351.510507267</v>
          </cell>
          <cell r="F133">
            <v>962.95086901139882</v>
          </cell>
          <cell r="G133">
            <v>0.23644634337178363</v>
          </cell>
          <cell r="H133">
            <v>10039616.337552566</v>
          </cell>
          <cell r="I133">
            <v>869.75722429007385</v>
          </cell>
          <cell r="J133">
            <v>0.31034247918869434</v>
          </cell>
        </row>
        <row r="134">
          <cell r="E134">
            <v>1992785.3937600004</v>
          </cell>
          <cell r="F134">
            <v>412.82428607888642</v>
          </cell>
          <cell r="G134">
            <v>0.39820471793379991</v>
          </cell>
          <cell r="H134">
            <v>1848648.9868335992</v>
          </cell>
          <cell r="I134">
            <v>382.96507019257524</v>
          </cell>
          <cell r="J134">
            <v>0.44173203900605013</v>
          </cell>
        </row>
        <row r="135">
          <cell r="E135">
            <v>3061962.5725836009</v>
          </cell>
          <cell r="F135">
            <v>842.50160896760678</v>
          </cell>
          <cell r="G135">
            <v>0.15815999476684553</v>
          </cell>
          <cell r="H135">
            <v>3343093.1158940918</v>
          </cell>
          <cell r="I135">
            <v>919.85491732930109</v>
          </cell>
          <cell r="J135">
            <v>8.0867430784912181E-2</v>
          </cell>
        </row>
        <row r="137">
          <cell r="E137">
            <v>5875646.8374463776</v>
          </cell>
          <cell r="F137">
            <v>660.56207784290109</v>
          </cell>
          <cell r="G137">
            <v>5.8762459355946033E-2</v>
          </cell>
          <cell r="H137">
            <v>5931305.2229462229</v>
          </cell>
          <cell r="I137">
            <v>666.81940061813066</v>
          </cell>
          <cell r="J137">
            <v>4.9846375164122596E-2</v>
          </cell>
        </row>
        <row r="138">
          <cell r="E138">
            <v>2285255.4485161207</v>
          </cell>
          <cell r="F138">
            <v>721.19880724088523</v>
          </cell>
          <cell r="G138">
            <v>0.2318925399845792</v>
          </cell>
          <cell r="H138">
            <v>2285652.0378880086</v>
          </cell>
          <cell r="I138">
            <v>721.32396602002996</v>
          </cell>
          <cell r="J138">
            <v>0.23175924055177061</v>
          </cell>
        </row>
        <row r="139">
          <cell r="E139">
            <v>3912804.6559541081</v>
          </cell>
          <cell r="F139">
            <v>549.76587149956129</v>
          </cell>
          <cell r="G139">
            <v>0.32142637922805328</v>
          </cell>
          <cell r="H139">
            <v>4835284.754246749</v>
          </cell>
          <cell r="I139">
            <v>679.37829015356397</v>
          </cell>
          <cell r="J139">
            <v>0.16144633539019895</v>
          </cell>
        </row>
        <row r="140">
          <cell r="E140">
            <v>1851256.3027985715</v>
          </cell>
          <cell r="F140">
            <v>604.21564111053613</v>
          </cell>
          <cell r="G140">
            <v>9.021389820838592E-2</v>
          </cell>
          <cell r="H140">
            <v>1948191.6677836366</v>
          </cell>
          <cell r="I140">
            <v>635.85354214681831</v>
          </cell>
          <cell r="J140">
            <v>4.2575736111548836E-2</v>
          </cell>
        </row>
        <row r="142">
          <cell r="E142">
            <v>1979214.6220833331</v>
          </cell>
          <cell r="F142">
            <v>222.89682900107474</v>
          </cell>
          <cell r="G142">
            <v>2.6134244600137579E-2</v>
          </cell>
          <cell r="H142">
            <v>1907830.3978333331</v>
          </cell>
          <cell r="I142">
            <v>214.85762140403389</v>
          </cell>
          <cell r="J142">
            <v>6.1258606908902079E-2</v>
          </cell>
        </row>
        <row r="143">
          <cell r="E143">
            <v>1478921.5409037794</v>
          </cell>
          <cell r="F143">
            <v>424.65896006264825</v>
          </cell>
          <cell r="G143">
            <v>0.56079647693069268</v>
          </cell>
          <cell r="H143">
            <v>856637.63163065643</v>
          </cell>
          <cell r="I143">
            <v>245.9757571564592</v>
          </cell>
          <cell r="J143">
            <v>0.74559957685381339</v>
          </cell>
        </row>
        <row r="144">
          <cell r="E144">
            <v>7151447.0298133343</v>
          </cell>
          <cell r="F144">
            <v>172.66044224513919</v>
          </cell>
          <cell r="G144">
            <v>0.88563514038510183</v>
          </cell>
          <cell r="H144">
            <v>7208271.6030933335</v>
          </cell>
          <cell r="I144">
            <v>174.0323822052639</v>
          </cell>
          <cell r="J144">
            <v>0.88472641040098099</v>
          </cell>
        </row>
        <row r="145">
          <cell r="E145">
            <v>1627861.1322192999</v>
          </cell>
          <cell r="F145">
            <v>210.44250114658286</v>
          </cell>
          <cell r="G145">
            <v>0.6331890314131533</v>
          </cell>
          <cell r="H145">
            <v>2625196.0848669922</v>
          </cell>
          <cell r="I145">
            <v>339.3734386584041</v>
          </cell>
          <cell r="J145">
            <v>0.40845647115632833</v>
          </cell>
        </row>
        <row r="146">
          <cell r="E146">
            <v>2292591.14108</v>
          </cell>
          <cell r="F146">
            <v>333.78337935211471</v>
          </cell>
          <cell r="G146">
            <v>1.7058816805027313E-2</v>
          </cell>
          <cell r="H146">
            <v>2067699.5949600001</v>
          </cell>
          <cell r="I146">
            <v>301.04092523258356</v>
          </cell>
          <cell r="J146">
            <v>0.11348035419682066</v>
          </cell>
        </row>
        <row r="147">
          <cell r="E147">
            <v>2730704.5408178857</v>
          </cell>
          <cell r="F147">
            <v>500.79584736781135</v>
          </cell>
          <cell r="G147">
            <v>7.7522065944829077E-2</v>
          </cell>
          <cell r="H147">
            <v>2532950.2340477053</v>
          </cell>
          <cell r="I147">
            <v>464.52882025108624</v>
          </cell>
          <cell r="J147">
            <v>0.14432679770289392</v>
          </cell>
        </row>
        <row r="148">
          <cell r="E148">
            <v>3007833.8630080861</v>
          </cell>
          <cell r="F148">
            <v>313.75757581847853</v>
          </cell>
          <cell r="G148">
            <v>0.14646273438115501</v>
          </cell>
          <cell r="H148">
            <v>3483744.6853694152</v>
          </cell>
          <cell r="I148">
            <v>363.40148327170999</v>
          </cell>
          <cell r="J148">
            <v>1.1412847819114974E-2</v>
          </cell>
        </row>
        <row r="149">
          <cell r="E149">
            <v>2198053.6011506999</v>
          </cell>
          <cell r="F149">
            <v>642.56481799333471</v>
          </cell>
          <cell r="G149">
            <v>8.5161682506843736E-3</v>
          </cell>
          <cell r="H149">
            <v>1899233.0424731709</v>
          </cell>
          <cell r="I149">
            <v>555.20954249014721</v>
          </cell>
          <cell r="J149">
            <v>0.14330621721398751</v>
          </cell>
        </row>
        <row r="150">
          <cell r="E150">
            <v>456655.26577999996</v>
          </cell>
          <cell r="F150">
            <v>107.37326286806631</v>
          </cell>
          <cell r="G150">
            <v>0.4552114162586452</v>
          </cell>
          <cell r="H150">
            <v>676315.64636000001</v>
          </cell>
          <cell r="I150">
            <v>159.02196497036189</v>
          </cell>
          <cell r="J150">
            <v>0.19315713459857742</v>
          </cell>
        </row>
        <row r="151">
          <cell r="E151">
            <v>4648173.5567801585</v>
          </cell>
          <cell r="F151">
            <v>388.61533006658038</v>
          </cell>
          <cell r="G151">
            <v>0.19786739992124699</v>
          </cell>
          <cell r="H151">
            <v>5152686.6754551576</v>
          </cell>
          <cell r="I151">
            <v>430.79566815890809</v>
          </cell>
          <cell r="J151">
            <v>0.11080386524184307</v>
          </cell>
        </row>
        <row r="152">
          <cell r="E152">
            <v>6680420.5029363073</v>
          </cell>
          <cell r="F152">
            <v>1023.9463447472112</v>
          </cell>
          <cell r="G152">
            <v>0.20378023385126581</v>
          </cell>
          <cell r="H152">
            <v>8312905.2923484882</v>
          </cell>
          <cell r="I152">
            <v>1274.1666463344091</v>
          </cell>
          <cell r="J152">
            <v>9.2091500855340288E-3</v>
          </cell>
        </row>
        <row r="154">
          <cell r="E154">
            <v>3306044.0843274812</v>
          </cell>
          <cell r="F154">
            <v>885.8354190989254</v>
          </cell>
          <cell r="G154">
            <v>0.25208746518877229</v>
          </cell>
          <cell r="H154">
            <v>3814214.2839750401</v>
          </cell>
          <cell r="I154">
            <v>1021.9966892744714</v>
          </cell>
          <cell r="J154">
            <v>0.13712624493896822</v>
          </cell>
        </row>
        <row r="155">
          <cell r="E155">
            <v>887768.85372000013</v>
          </cell>
          <cell r="F155">
            <v>77.256745732150407</v>
          </cell>
          <cell r="G155">
            <v>0.78526758250280071</v>
          </cell>
          <cell r="H155">
            <v>894822.96264000016</v>
          </cell>
          <cell r="I155">
            <v>77.870618923258348</v>
          </cell>
          <cell r="J155">
            <v>0.78356134347973405</v>
          </cell>
        </row>
        <row r="156">
          <cell r="E156">
            <v>3945687.8010299993</v>
          </cell>
          <cell r="F156">
            <v>403.88933426994754</v>
          </cell>
          <cell r="G156">
            <v>0.62763200317750467</v>
          </cell>
          <cell r="H156">
            <v>2970667.3598599993</v>
          </cell>
          <cell r="I156">
            <v>304.08408440173889</v>
          </cell>
          <cell r="J156">
            <v>0.71964800313692423</v>
          </cell>
        </row>
        <row r="157">
          <cell r="E157">
            <v>2262890.7432800001</v>
          </cell>
          <cell r="F157">
            <v>384.58505013273333</v>
          </cell>
          <cell r="G157">
            <v>0.11664393353054475</v>
          </cell>
          <cell r="H157">
            <v>2156710.1513599996</v>
          </cell>
          <cell r="I157">
            <v>366.53934094949329</v>
          </cell>
          <cell r="J157">
            <v>0.15809324799364444</v>
          </cell>
        </row>
        <row r="158">
          <cell r="E158">
            <v>776970.40699913062</v>
          </cell>
          <cell r="F158">
            <v>510.5769061929559</v>
          </cell>
          <cell r="G158">
            <v>6.7988293767898611E-2</v>
          </cell>
          <cell r="H158">
            <v>754105.33358000009</v>
          </cell>
          <cell r="I158">
            <v>495.55139384261548</v>
          </cell>
          <cell r="J158">
            <v>9.5416000020950215E-2</v>
          </cell>
        </row>
        <row r="159">
          <cell r="E159">
            <v>1576604.1410966662</v>
          </cell>
          <cell r="F159">
            <v>447.81239450806839</v>
          </cell>
          <cell r="G159">
            <v>6.9608860229669334E-2</v>
          </cell>
          <cell r="H159">
            <v>1527249.1623266668</v>
          </cell>
          <cell r="I159">
            <v>433.79380185835316</v>
          </cell>
          <cell r="J159">
            <v>9.8734392602823753E-2</v>
          </cell>
        </row>
        <row r="160">
          <cell r="E160">
            <v>939166.92913333327</v>
          </cell>
          <cell r="F160">
            <v>423.19685706389333</v>
          </cell>
          <cell r="G160">
            <v>5.7978127505881508E-2</v>
          </cell>
          <cell r="H160">
            <v>939970.40093333321</v>
          </cell>
          <cell r="I160">
            <v>423.55890850539078</v>
          </cell>
          <cell r="J160">
            <v>5.7172213257782267E-2</v>
          </cell>
        </row>
        <row r="161">
          <cell r="E161">
            <v>1823298.1002305574</v>
          </cell>
          <cell r="F161">
            <v>671.08268471284248</v>
          </cell>
          <cell r="G161">
            <v>0.42581300395985222</v>
          </cell>
          <cell r="H161">
            <v>2343336.9969524937</v>
          </cell>
          <cell r="I161">
            <v>862.48808294318769</v>
          </cell>
          <cell r="J161">
            <v>0.26204407780617334</v>
          </cell>
        </row>
        <row r="162">
          <cell r="E162">
            <v>2382908.0428804364</v>
          </cell>
          <cell r="F162">
            <v>348.34883049104553</v>
          </cell>
          <cell r="G162">
            <v>0.10559742983893104</v>
          </cell>
          <cell r="H162">
            <v>2633081.7429151433</v>
          </cell>
          <cell r="I162">
            <v>384.92083170069543</v>
          </cell>
          <cell r="J162">
            <v>1.1697037431311312E-2</v>
          </cell>
        </row>
        <row r="163">
          <cell r="E163">
            <v>2699410.1650812132</v>
          </cell>
          <cell r="F163">
            <v>291.39465671403548</v>
          </cell>
          <cell r="G163">
            <v>2.2389089090162611E-2</v>
          </cell>
          <cell r="H163">
            <v>2192378.6069722511</v>
          </cell>
          <cell r="I163">
            <v>236.66185295951655</v>
          </cell>
          <cell r="J163">
            <v>0.20601423424035278</v>
          </cell>
        </row>
        <row r="164">
          <cell r="E164">
            <v>811528.97664999985</v>
          </cell>
          <cell r="F164">
            <v>89.980627042232257</v>
          </cell>
          <cell r="G164" t="e">
            <v>#N/A</v>
          </cell>
          <cell r="H164">
            <v>817977.29229999986</v>
          </cell>
          <cell r="I164">
            <v>90.695602726709254</v>
          </cell>
          <cell r="J164" t="e">
            <v>#N/A</v>
          </cell>
        </row>
      </sheetData>
      <sheetData sheetId="8">
        <row r="2">
          <cell r="A2">
            <v>755106</v>
          </cell>
        </row>
      </sheetData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 refreshError="1"/>
      <sheetData sheetId="18"/>
      <sheetData sheetId="19"/>
      <sheetData sheetId="20">
        <row r="2">
          <cell r="B2">
            <v>0.11600000000000001</v>
          </cell>
        </row>
        <row r="3">
          <cell r="B3">
            <v>6.9000000000000006E-2</v>
          </cell>
        </row>
        <row r="4">
          <cell r="B4">
            <v>0.26800000000000002</v>
          </cell>
        </row>
        <row r="5">
          <cell r="B5">
            <v>0.20300000000000001</v>
          </cell>
        </row>
        <row r="13">
          <cell r="B13">
            <v>8140651</v>
          </cell>
          <cell r="E13">
            <v>18079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>
        <row r="26">
          <cell r="B26">
            <v>82.5</v>
          </cell>
        </row>
      </sheetData>
      <sheetData sheetId="42"/>
      <sheetData sheetId="43">
        <row r="26">
          <cell r="B26">
            <v>2133.7888888888888</v>
          </cell>
        </row>
      </sheetData>
      <sheetData sheetId="44"/>
      <sheetData sheetId="4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ET"/>
      <sheetName val="GROUPES (2)"/>
      <sheetName val="Synthese"/>
      <sheetName val="Décret tertiaire"/>
      <sheetName val="Carbone"/>
      <sheetName val="Global"/>
      <sheetName val="Scale up"/>
      <sheetName val="Cube"/>
      <sheetName val="14001"/>
      <sheetName val="Volumétrie des missions"/>
      <sheetName val="engage2025-IDF"/>
      <sheetName val="Scale-Up"/>
      <sheetName val="Requete sites Comptable 2019"/>
    </sheetNames>
    <sheetDataSet>
      <sheetData sheetId="0"/>
      <sheetData sheetId="1"/>
      <sheetData sheetId="2"/>
      <sheetData sheetId="3"/>
      <sheetData sheetId="4"/>
      <sheetData sheetId="5">
        <row r="10">
          <cell r="H10">
            <v>2022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ort 4 Mars"/>
      <sheetName val="Tri_export"/>
      <sheetName val="ELEC"/>
      <sheetName val="GAZ"/>
      <sheetName val="RCU"/>
      <sheetName val="FIOUL"/>
      <sheetName val="Compilation_conso"/>
      <sheetName val="DEET"/>
      <sheetName val="Année de référence"/>
      <sheetName val="Synthèse"/>
      <sheetName val="DJH - Mensuel"/>
      <sheetName val="DJE - Mensuel"/>
      <sheetName val="Tableau synthès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2">
          <cell r="C22">
            <v>176.78166666666661</v>
          </cell>
        </row>
      </sheetData>
      <sheetData sheetId="11"/>
      <sheetData sheetId="1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ort_08-04-2022--10-41"/>
      <sheetName val="PCI"/>
      <sheetName val="Tri_export"/>
      <sheetName val="ELEC"/>
      <sheetName val="GAZ"/>
      <sheetName val="RCU"/>
      <sheetName val="FIOUL"/>
      <sheetName val="Compilation_conso (non_PCI)"/>
      <sheetName val="Compilation_conso"/>
      <sheetName val="VOLUMETRIE"/>
      <sheetName val="DEET"/>
      <sheetName val="Synthèse"/>
      <sheetName val="GROUPES"/>
      <sheetName val="Feuil4"/>
      <sheetName val="Volumétrie des missions"/>
      <sheetName val="Analyse"/>
      <sheetName val="BANALISE_graph"/>
      <sheetName val="DJH - Mensuel"/>
      <sheetName val="DJE - Mensuel"/>
      <sheetName val="Tableau synthèse"/>
    </sheetNames>
    <sheetDataSet>
      <sheetData sheetId="0"/>
      <sheetData sheetId="1"/>
      <sheetData sheetId="2"/>
      <sheetData sheetId="3">
        <row r="3">
          <cell r="BY3">
            <v>0</v>
          </cell>
        </row>
      </sheetData>
      <sheetData sheetId="4">
        <row r="1">
          <cell r="BY1" t="str">
            <v>AUTEUIL</v>
          </cell>
        </row>
      </sheetData>
      <sheetData sheetId="5"/>
      <sheetData sheetId="6"/>
      <sheetData sheetId="7"/>
      <sheetData sheetId="8"/>
      <sheetData sheetId="9"/>
      <sheetData sheetId="10"/>
      <sheetData sheetId="11">
        <row r="26">
          <cell r="I26" t="str">
            <v>DJH</v>
          </cell>
        </row>
      </sheetData>
      <sheetData sheetId="12">
        <row r="2">
          <cell r="A2" t="str">
            <v>N°immo</v>
          </cell>
        </row>
      </sheetData>
      <sheetData sheetId="13"/>
      <sheetData sheetId="14"/>
      <sheetData sheetId="15">
        <row r="2">
          <cell r="B2">
            <v>755117</v>
          </cell>
        </row>
      </sheetData>
      <sheetData sheetId="16" refreshError="1"/>
      <sheetData sheetId="17">
        <row r="22">
          <cell r="C22">
            <v>137.07166666666669</v>
          </cell>
        </row>
      </sheetData>
      <sheetData sheetId="18"/>
      <sheetData sheetId="1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UEIL"/>
      <sheetName val="DO"/>
      <sheetName val="AGENCE"/>
      <sheetName val="Boutique Orange"/>
      <sheetName val="Boutique Orange GDT"/>
      <sheetName val="Boutique Partenaire"/>
      <sheetName val="Boutique Orange en travaux"/>
      <sheetName val="Boutique GDT en travaux"/>
      <sheetName val="Boutique Orange fermées"/>
      <sheetName val="Boutique GDT fermées"/>
      <sheetName val="Boutique Orange en création"/>
      <sheetName val="Boutique GDT en création"/>
      <sheetName val="Centres de formation"/>
      <sheetName val="Secteur de Distribution AD"/>
      <sheetName val="Secteur de Distribution GDT"/>
    </sheetNames>
    <sheetDataSet>
      <sheetData sheetId="0" refreshError="1"/>
      <sheetData sheetId="1" refreshError="1"/>
      <sheetData sheetId="2" refreshError="1"/>
      <sheetData sheetId="3"/>
      <sheetData sheetId="4">
        <row r="1">
          <cell r="M1" t="str">
            <v>Refonte Merch THD</v>
          </cell>
        </row>
        <row r="2">
          <cell r="M2" t="str">
            <v/>
          </cell>
        </row>
        <row r="3">
          <cell r="M3" t="str">
            <v/>
          </cell>
        </row>
        <row r="4">
          <cell r="M4" t="str">
            <v/>
          </cell>
        </row>
        <row r="5">
          <cell r="M5" t="str">
            <v/>
          </cell>
        </row>
        <row r="6">
          <cell r="M6" t="str">
            <v/>
          </cell>
        </row>
        <row r="7">
          <cell r="M7" t="str">
            <v/>
          </cell>
        </row>
        <row r="8">
          <cell r="M8" t="str">
            <v/>
          </cell>
        </row>
        <row r="9">
          <cell r="M9" t="str">
            <v/>
          </cell>
        </row>
        <row r="10">
          <cell r="M10" t="str">
            <v/>
          </cell>
        </row>
        <row r="11">
          <cell r="M11" t="str">
            <v/>
          </cell>
        </row>
        <row r="12">
          <cell r="M12" t="str">
            <v/>
          </cell>
        </row>
        <row r="13">
          <cell r="M13" t="str">
            <v/>
          </cell>
        </row>
        <row r="14">
          <cell r="M14" t="str">
            <v/>
          </cell>
        </row>
        <row r="15">
          <cell r="M15" t="str">
            <v/>
          </cell>
        </row>
        <row r="16">
          <cell r="M16" t="str">
            <v>OUI</v>
          </cell>
        </row>
        <row r="17">
          <cell r="M17" t="str">
            <v>OUI</v>
          </cell>
        </row>
        <row r="18">
          <cell r="M18" t="str">
            <v/>
          </cell>
        </row>
        <row r="19">
          <cell r="M19" t="str">
            <v/>
          </cell>
        </row>
        <row r="20">
          <cell r="M20" t="str">
            <v>OUI</v>
          </cell>
        </row>
        <row r="21">
          <cell r="M21" t="str">
            <v/>
          </cell>
        </row>
        <row r="22">
          <cell r="M22" t="str">
            <v>OUI</v>
          </cell>
        </row>
        <row r="23">
          <cell r="M23" t="str">
            <v>OUI</v>
          </cell>
        </row>
        <row r="24">
          <cell r="M24" t="str">
            <v>OUI</v>
          </cell>
        </row>
        <row r="25">
          <cell r="M25" t="str">
            <v>OUI</v>
          </cell>
        </row>
        <row r="26">
          <cell r="M26" t="str">
            <v/>
          </cell>
        </row>
        <row r="27">
          <cell r="M27" t="str">
            <v>OUI</v>
          </cell>
        </row>
        <row r="28">
          <cell r="M28" t="str">
            <v/>
          </cell>
        </row>
        <row r="29">
          <cell r="M29" t="str">
            <v/>
          </cell>
        </row>
        <row r="30">
          <cell r="M30" t="str">
            <v>OUI</v>
          </cell>
        </row>
        <row r="31">
          <cell r="M31" t="str">
            <v>OUI</v>
          </cell>
        </row>
        <row r="32">
          <cell r="M32" t="str">
            <v>OUI</v>
          </cell>
        </row>
        <row r="33">
          <cell r="M33" t="str">
            <v>OUI</v>
          </cell>
        </row>
        <row r="34">
          <cell r="M34" t="str">
            <v>OUI</v>
          </cell>
        </row>
        <row r="35">
          <cell r="M35" t="str">
            <v/>
          </cell>
        </row>
        <row r="36">
          <cell r="M36" t="str">
            <v>OUI</v>
          </cell>
        </row>
        <row r="37">
          <cell r="M37" t="str">
            <v>OUI</v>
          </cell>
        </row>
        <row r="38">
          <cell r="M38" t="str">
            <v/>
          </cell>
        </row>
        <row r="39">
          <cell r="M39" t="str">
            <v>OUI</v>
          </cell>
        </row>
        <row r="40">
          <cell r="M40" t="str">
            <v/>
          </cell>
        </row>
        <row r="41">
          <cell r="M41" t="str">
            <v/>
          </cell>
        </row>
        <row r="42">
          <cell r="M42" t="str">
            <v>OUI</v>
          </cell>
        </row>
        <row r="43">
          <cell r="M43" t="str">
            <v/>
          </cell>
        </row>
        <row r="44">
          <cell r="M44" t="str">
            <v/>
          </cell>
        </row>
        <row r="45">
          <cell r="M45" t="str">
            <v>OUI</v>
          </cell>
        </row>
        <row r="46">
          <cell r="M46" t="str">
            <v/>
          </cell>
        </row>
        <row r="47">
          <cell r="M47" t="str">
            <v>OUI</v>
          </cell>
        </row>
        <row r="48">
          <cell r="M48" t="str">
            <v/>
          </cell>
        </row>
        <row r="49">
          <cell r="M49" t="str">
            <v>OUI</v>
          </cell>
        </row>
        <row r="50">
          <cell r="M50" t="str">
            <v>OUI</v>
          </cell>
        </row>
        <row r="51">
          <cell r="M51" t="str">
            <v/>
          </cell>
        </row>
        <row r="52">
          <cell r="M52" t="str">
            <v>OUI</v>
          </cell>
        </row>
        <row r="53">
          <cell r="M53" t="str">
            <v>OUI</v>
          </cell>
        </row>
        <row r="54">
          <cell r="M54" t="str">
            <v>OUI</v>
          </cell>
        </row>
        <row r="55">
          <cell r="M55" t="str">
            <v/>
          </cell>
        </row>
        <row r="56">
          <cell r="M56" t="str">
            <v>OUI</v>
          </cell>
        </row>
        <row r="57">
          <cell r="M57" t="str">
            <v/>
          </cell>
        </row>
        <row r="58">
          <cell r="M58" t="str">
            <v/>
          </cell>
        </row>
        <row r="59">
          <cell r="M59" t="str">
            <v>OUI</v>
          </cell>
        </row>
        <row r="60">
          <cell r="M60" t="str">
            <v/>
          </cell>
        </row>
        <row r="61">
          <cell r="M61" t="str">
            <v/>
          </cell>
        </row>
        <row r="62">
          <cell r="M62" t="str">
            <v/>
          </cell>
        </row>
        <row r="63">
          <cell r="M63" t="str">
            <v/>
          </cell>
        </row>
        <row r="64">
          <cell r="M64" t="str">
            <v/>
          </cell>
        </row>
        <row r="65">
          <cell r="M65" t="str">
            <v>OUI</v>
          </cell>
        </row>
        <row r="66">
          <cell r="M66" t="str">
            <v/>
          </cell>
        </row>
        <row r="67">
          <cell r="M67" t="str">
            <v/>
          </cell>
        </row>
        <row r="68">
          <cell r="M68" t="str">
            <v>OUI</v>
          </cell>
        </row>
        <row r="69">
          <cell r="M69" t="str">
            <v>OUI</v>
          </cell>
        </row>
        <row r="70">
          <cell r="M70" t="str">
            <v/>
          </cell>
        </row>
        <row r="71">
          <cell r="M71" t="str">
            <v/>
          </cell>
        </row>
        <row r="72">
          <cell r="M72" t="str">
            <v>OUI</v>
          </cell>
        </row>
        <row r="73">
          <cell r="M73" t="str">
            <v/>
          </cell>
        </row>
        <row r="74">
          <cell r="M74" t="str">
            <v>OUI</v>
          </cell>
        </row>
        <row r="75">
          <cell r="M75" t="str">
            <v/>
          </cell>
        </row>
        <row r="76">
          <cell r="M76" t="str">
            <v/>
          </cell>
        </row>
        <row r="77">
          <cell r="M77" t="str">
            <v>OUI</v>
          </cell>
        </row>
        <row r="78">
          <cell r="M78" t="str">
            <v>OUI</v>
          </cell>
        </row>
        <row r="79">
          <cell r="M79" t="str">
            <v/>
          </cell>
        </row>
        <row r="80">
          <cell r="M80" t="str">
            <v>OUI</v>
          </cell>
        </row>
        <row r="81">
          <cell r="M81" t="str">
            <v>OUI</v>
          </cell>
        </row>
        <row r="82">
          <cell r="M82" t="str">
            <v/>
          </cell>
        </row>
        <row r="83">
          <cell r="M83" t="str">
            <v>OUI</v>
          </cell>
        </row>
        <row r="84">
          <cell r="M84" t="str">
            <v>OUI</v>
          </cell>
        </row>
        <row r="85">
          <cell r="M85" t="str">
            <v>OUI</v>
          </cell>
        </row>
        <row r="86">
          <cell r="M86" t="str">
            <v>OUI</v>
          </cell>
        </row>
        <row r="87">
          <cell r="M87" t="str">
            <v>OUI</v>
          </cell>
        </row>
        <row r="88">
          <cell r="M88" t="str">
            <v>OUI</v>
          </cell>
        </row>
        <row r="89">
          <cell r="M89" t="str">
            <v/>
          </cell>
        </row>
        <row r="90">
          <cell r="M90" t="str">
            <v>OUI</v>
          </cell>
        </row>
        <row r="91">
          <cell r="M91" t="str">
            <v>OUI</v>
          </cell>
        </row>
        <row r="92">
          <cell r="M92" t="str">
            <v>OUI</v>
          </cell>
        </row>
        <row r="93">
          <cell r="M93" t="str">
            <v>OUI</v>
          </cell>
        </row>
        <row r="94">
          <cell r="M94" t="str">
            <v/>
          </cell>
        </row>
        <row r="95">
          <cell r="M95" t="str">
            <v>OUI</v>
          </cell>
        </row>
        <row r="96">
          <cell r="M96" t="str">
            <v>OUI</v>
          </cell>
        </row>
        <row r="97">
          <cell r="M97" t="str">
            <v>OUI</v>
          </cell>
        </row>
        <row r="98">
          <cell r="M98" t="str">
            <v/>
          </cell>
        </row>
        <row r="99">
          <cell r="M99" t="str">
            <v/>
          </cell>
        </row>
        <row r="100">
          <cell r="M100" t="str">
            <v>OUI</v>
          </cell>
        </row>
        <row r="101">
          <cell r="M101" t="str">
            <v/>
          </cell>
        </row>
        <row r="102">
          <cell r="M102" t="str">
            <v>OUI</v>
          </cell>
        </row>
        <row r="103">
          <cell r="M103" t="str">
            <v>OUI</v>
          </cell>
        </row>
        <row r="104">
          <cell r="M104" t="str">
            <v>OUI</v>
          </cell>
        </row>
        <row r="105">
          <cell r="M105" t="str">
            <v>OUI</v>
          </cell>
        </row>
        <row r="106">
          <cell r="M106" t="str">
            <v>OUI</v>
          </cell>
        </row>
        <row r="107">
          <cell r="M107" t="str">
            <v>OUI</v>
          </cell>
        </row>
        <row r="108">
          <cell r="M108" t="str">
            <v>OUI</v>
          </cell>
        </row>
        <row r="109">
          <cell r="M109" t="str">
            <v/>
          </cell>
        </row>
        <row r="110">
          <cell r="M110" t="str">
            <v/>
          </cell>
        </row>
        <row r="111">
          <cell r="M111" t="str">
            <v/>
          </cell>
        </row>
        <row r="112">
          <cell r="M112" t="str">
            <v/>
          </cell>
        </row>
        <row r="113">
          <cell r="M113" t="str">
            <v/>
          </cell>
        </row>
        <row r="114">
          <cell r="M114" t="str">
            <v/>
          </cell>
        </row>
        <row r="115">
          <cell r="M115" t="str">
            <v/>
          </cell>
        </row>
        <row r="116">
          <cell r="M116" t="str">
            <v>OUI</v>
          </cell>
        </row>
        <row r="117">
          <cell r="M117" t="str">
            <v/>
          </cell>
        </row>
        <row r="118">
          <cell r="M118" t="str">
            <v/>
          </cell>
        </row>
        <row r="119">
          <cell r="M119" t="str">
            <v>OUI</v>
          </cell>
        </row>
        <row r="120">
          <cell r="M120" t="str">
            <v>OUI</v>
          </cell>
        </row>
        <row r="121">
          <cell r="M121" t="str">
            <v/>
          </cell>
        </row>
        <row r="122">
          <cell r="M122" t="str">
            <v>OUI</v>
          </cell>
        </row>
        <row r="123">
          <cell r="M123" t="str">
            <v/>
          </cell>
        </row>
        <row r="124">
          <cell r="M124" t="str">
            <v>OUI</v>
          </cell>
        </row>
        <row r="125">
          <cell r="M125" t="str">
            <v/>
          </cell>
        </row>
        <row r="126">
          <cell r="M126" t="str">
            <v>OUI</v>
          </cell>
        </row>
        <row r="127">
          <cell r="M127" t="str">
            <v>OUI</v>
          </cell>
        </row>
        <row r="128">
          <cell r="M128" t="str">
            <v/>
          </cell>
        </row>
        <row r="129">
          <cell r="M129" t="str">
            <v>OUI</v>
          </cell>
        </row>
        <row r="130">
          <cell r="M130" t="str">
            <v>OUI</v>
          </cell>
        </row>
        <row r="131">
          <cell r="M131" t="str">
            <v/>
          </cell>
        </row>
        <row r="132">
          <cell r="M132" t="str">
            <v>OUI</v>
          </cell>
        </row>
        <row r="133">
          <cell r="M133" t="str">
            <v>OUI</v>
          </cell>
        </row>
        <row r="134">
          <cell r="M134" t="str">
            <v/>
          </cell>
        </row>
        <row r="135">
          <cell r="M135" t="str">
            <v/>
          </cell>
        </row>
        <row r="136">
          <cell r="M136" t="str">
            <v>OUI</v>
          </cell>
        </row>
        <row r="137">
          <cell r="M137" t="str">
            <v/>
          </cell>
        </row>
        <row r="138">
          <cell r="M138" t="str">
            <v>OUI</v>
          </cell>
        </row>
        <row r="139">
          <cell r="M139" t="str">
            <v>OUI</v>
          </cell>
        </row>
        <row r="140">
          <cell r="M140" t="str">
            <v/>
          </cell>
        </row>
        <row r="141">
          <cell r="M141" t="str">
            <v/>
          </cell>
        </row>
        <row r="142">
          <cell r="M142" t="str">
            <v/>
          </cell>
        </row>
        <row r="143">
          <cell r="M143" t="str">
            <v>OUI</v>
          </cell>
        </row>
        <row r="144">
          <cell r="M144" t="str">
            <v>OUI</v>
          </cell>
        </row>
        <row r="145">
          <cell r="M145" t="str">
            <v/>
          </cell>
        </row>
        <row r="146">
          <cell r="M146" t="str">
            <v>OUI</v>
          </cell>
        </row>
        <row r="147">
          <cell r="M147" t="str">
            <v/>
          </cell>
        </row>
        <row r="148">
          <cell r="M148" t="str">
            <v/>
          </cell>
        </row>
        <row r="149">
          <cell r="M149" t="str">
            <v/>
          </cell>
        </row>
        <row r="150">
          <cell r="M150" t="str">
            <v>OUI</v>
          </cell>
        </row>
        <row r="151">
          <cell r="M151" t="str">
            <v>OUI</v>
          </cell>
        </row>
        <row r="152">
          <cell r="M152" t="str">
            <v>OUI</v>
          </cell>
        </row>
        <row r="153">
          <cell r="M153" t="str">
            <v>OUI</v>
          </cell>
        </row>
        <row r="154">
          <cell r="M154" t="str">
            <v>OUI</v>
          </cell>
        </row>
        <row r="155">
          <cell r="M155" t="str">
            <v>OUI</v>
          </cell>
        </row>
        <row r="156">
          <cell r="M156" t="str">
            <v>OUI</v>
          </cell>
        </row>
        <row r="157">
          <cell r="M157" t="str">
            <v>OUI</v>
          </cell>
        </row>
        <row r="158">
          <cell r="M158" t="str">
            <v>OUI</v>
          </cell>
        </row>
        <row r="159">
          <cell r="M159" t="str">
            <v>OUI</v>
          </cell>
        </row>
        <row r="160">
          <cell r="M160" t="str">
            <v>OUI</v>
          </cell>
        </row>
        <row r="161">
          <cell r="M161" t="str">
            <v>OUI</v>
          </cell>
        </row>
        <row r="162">
          <cell r="M162" t="str">
            <v>OUI</v>
          </cell>
        </row>
        <row r="163">
          <cell r="M163" t="str">
            <v>OUI</v>
          </cell>
        </row>
        <row r="164">
          <cell r="M164" t="str">
            <v/>
          </cell>
        </row>
        <row r="165">
          <cell r="M165" t="str">
            <v>OUI</v>
          </cell>
        </row>
        <row r="166">
          <cell r="M166" t="str">
            <v>OUI</v>
          </cell>
        </row>
        <row r="167">
          <cell r="M167" t="str">
            <v>OUI</v>
          </cell>
        </row>
        <row r="168">
          <cell r="M168" t="str">
            <v>OUI</v>
          </cell>
        </row>
        <row r="169">
          <cell r="M169" t="str">
            <v>OUI</v>
          </cell>
        </row>
        <row r="170">
          <cell r="M170" t="str">
            <v>OUI</v>
          </cell>
        </row>
        <row r="171">
          <cell r="M171" t="str">
            <v/>
          </cell>
        </row>
        <row r="172">
          <cell r="M172" t="str">
            <v>OUI</v>
          </cell>
        </row>
        <row r="173">
          <cell r="M173" t="str">
            <v>OUI</v>
          </cell>
        </row>
        <row r="174">
          <cell r="M174" t="str">
            <v>OUI</v>
          </cell>
        </row>
        <row r="175">
          <cell r="M175" t="str">
            <v>OUI</v>
          </cell>
        </row>
        <row r="176">
          <cell r="M176" t="str">
            <v/>
          </cell>
        </row>
        <row r="177">
          <cell r="M177" t="str">
            <v/>
          </cell>
        </row>
        <row r="178">
          <cell r="M178" t="str">
            <v>OUI</v>
          </cell>
        </row>
        <row r="179">
          <cell r="M179" t="str">
            <v/>
          </cell>
        </row>
        <row r="180">
          <cell r="M180" t="str">
            <v>OUI</v>
          </cell>
        </row>
        <row r="181">
          <cell r="M181" t="str">
            <v>OUI</v>
          </cell>
        </row>
        <row r="182">
          <cell r="M182" t="str">
            <v>OUI</v>
          </cell>
        </row>
        <row r="183">
          <cell r="M183" t="str">
            <v/>
          </cell>
        </row>
        <row r="184">
          <cell r="M184" t="str">
            <v/>
          </cell>
        </row>
        <row r="185">
          <cell r="M185" t="str">
            <v/>
          </cell>
        </row>
        <row r="186">
          <cell r="M186" t="str">
            <v/>
          </cell>
        </row>
        <row r="187">
          <cell r="M187" t="str">
            <v>OUI</v>
          </cell>
        </row>
        <row r="188">
          <cell r="M188" t="str">
            <v>OUI</v>
          </cell>
        </row>
        <row r="189">
          <cell r="M189" t="str">
            <v>OUI</v>
          </cell>
        </row>
        <row r="190">
          <cell r="M190" t="str">
            <v>OUI</v>
          </cell>
        </row>
        <row r="191">
          <cell r="M191" t="str">
            <v/>
          </cell>
        </row>
        <row r="192">
          <cell r="M192" t="str">
            <v>OUI</v>
          </cell>
        </row>
        <row r="193">
          <cell r="M193" t="str">
            <v>OUI</v>
          </cell>
        </row>
        <row r="194">
          <cell r="M194" t="str">
            <v>OUI</v>
          </cell>
        </row>
        <row r="195">
          <cell r="M195" t="str">
            <v>OUI</v>
          </cell>
        </row>
        <row r="196">
          <cell r="M196" t="str">
            <v>OUI</v>
          </cell>
        </row>
        <row r="197">
          <cell r="M197" t="str">
            <v/>
          </cell>
        </row>
        <row r="198">
          <cell r="M198" t="str">
            <v>OUI</v>
          </cell>
        </row>
        <row r="199">
          <cell r="M199" t="str">
            <v>OUI</v>
          </cell>
        </row>
        <row r="200">
          <cell r="M200" t="str">
            <v/>
          </cell>
        </row>
        <row r="201">
          <cell r="M201" t="str">
            <v>OUI</v>
          </cell>
        </row>
        <row r="202">
          <cell r="M202" t="str">
            <v/>
          </cell>
        </row>
        <row r="203">
          <cell r="M203" t="str">
            <v>OUI</v>
          </cell>
        </row>
        <row r="204">
          <cell r="M204" t="str">
            <v>OUI</v>
          </cell>
        </row>
        <row r="205">
          <cell r="M205" t="str">
            <v>OUI</v>
          </cell>
        </row>
        <row r="206">
          <cell r="M206" t="str">
            <v/>
          </cell>
        </row>
        <row r="207">
          <cell r="M207" t="str">
            <v/>
          </cell>
        </row>
        <row r="208">
          <cell r="M208" t="str">
            <v>OUI</v>
          </cell>
        </row>
        <row r="209">
          <cell r="M209" t="str">
            <v>OUI</v>
          </cell>
        </row>
        <row r="210">
          <cell r="M210" t="str">
            <v/>
          </cell>
        </row>
        <row r="211">
          <cell r="M211" t="str">
            <v>OUI</v>
          </cell>
        </row>
        <row r="212">
          <cell r="M212" t="str">
            <v/>
          </cell>
        </row>
        <row r="213">
          <cell r="M213" t="str">
            <v>OUI</v>
          </cell>
        </row>
        <row r="214">
          <cell r="M214" t="str">
            <v>OUI</v>
          </cell>
        </row>
        <row r="215">
          <cell r="M215" t="str">
            <v/>
          </cell>
        </row>
        <row r="216">
          <cell r="M216" t="str">
            <v>OUI</v>
          </cell>
        </row>
        <row r="217">
          <cell r="M217" t="str">
            <v>OUI</v>
          </cell>
        </row>
        <row r="218">
          <cell r="M218" t="str">
            <v/>
          </cell>
        </row>
      </sheetData>
      <sheetData sheetId="5" refreshError="1"/>
      <sheetData sheetId="6">
        <row r="1">
          <cell r="A1" t="str">
            <v>Type</v>
          </cell>
          <cell r="C1" t="str">
            <v>Excercice</v>
          </cell>
          <cell r="K1" t="str">
            <v>NV-Type de Concept</v>
          </cell>
          <cell r="L1" t="str">
            <v>Format</v>
          </cell>
          <cell r="M1" t="str">
            <v>Nom de la DO</v>
          </cell>
        </row>
        <row r="2">
          <cell r="A2" t="str">
            <v>Boutique Orange</v>
          </cell>
          <cell r="C2" t="str">
            <v>EXERCICE 2018</v>
          </cell>
          <cell r="K2" t="str">
            <v>Concept Smart Store</v>
          </cell>
          <cell r="L2" t="str">
            <v>Main</v>
          </cell>
          <cell r="M2" t="str">
            <v>DIRECTION ORANGE CENTRE EST</v>
          </cell>
        </row>
        <row r="3">
          <cell r="A3" t="str">
            <v>Boutique Orange</v>
          </cell>
          <cell r="C3" t="str">
            <v>EXERCICE 2018</v>
          </cell>
          <cell r="K3" t="str">
            <v>Concept Smart Store</v>
          </cell>
          <cell r="L3" t="str">
            <v>Main</v>
          </cell>
          <cell r="M3" t="str">
            <v>DIRECTION ORANGE IDF</v>
          </cell>
        </row>
        <row r="4">
          <cell r="A4" t="str">
            <v>Boutique Orange</v>
          </cell>
          <cell r="C4" t="str">
            <v>EXERCICE 2018</v>
          </cell>
          <cell r="K4" t="str">
            <v>Concept Smart Store</v>
          </cell>
          <cell r="L4" t="str">
            <v>Main</v>
          </cell>
          <cell r="M4" t="str">
            <v>DIRECTION ORANGE SUD OUEST</v>
          </cell>
        </row>
        <row r="5">
          <cell r="A5" t="str">
            <v>Boutique Orange</v>
          </cell>
          <cell r="C5" t="str">
            <v>EXERCICE 2018</v>
          </cell>
          <cell r="K5" t="str">
            <v>Concept Smart Store</v>
          </cell>
          <cell r="L5" t="str">
            <v>Main</v>
          </cell>
          <cell r="M5" t="str">
            <v>DIRECTION ORANGE IDF</v>
          </cell>
        </row>
        <row r="6">
          <cell r="A6" t="str">
            <v>Boutique Orange</v>
          </cell>
          <cell r="C6" t="str">
            <v>EXERCICE 2018</v>
          </cell>
          <cell r="K6" t="str">
            <v>Concept Smart Store</v>
          </cell>
          <cell r="L6" t="str">
            <v>Main</v>
          </cell>
          <cell r="M6" t="str">
            <v>DIRECTION ORANGE NORMANDIE CENTRE</v>
          </cell>
        </row>
        <row r="7">
          <cell r="A7" t="str">
            <v>Boutique Orange</v>
          </cell>
          <cell r="C7" t="str">
            <v>EXERCICE 2018</v>
          </cell>
          <cell r="K7" t="str">
            <v>Concept Smart Store</v>
          </cell>
          <cell r="L7" t="str">
            <v>Main</v>
          </cell>
          <cell r="M7" t="str">
            <v>DIRECTION ORANGE OUEST</v>
          </cell>
        </row>
        <row r="8">
          <cell r="A8" t="str">
            <v>Boutique Orange</v>
          </cell>
          <cell r="C8" t="str">
            <v>EXERCICE 2018</v>
          </cell>
          <cell r="K8" t="str">
            <v>Concept Smart Store</v>
          </cell>
          <cell r="L8" t="str">
            <v>Main</v>
          </cell>
          <cell r="M8" t="str">
            <v>DIRECTION ORANGE SUD OUEST</v>
          </cell>
        </row>
        <row r="9">
          <cell r="A9" t="str">
            <v>Boutique Orange</v>
          </cell>
          <cell r="C9" t="str">
            <v>EXERCICE 2018</v>
          </cell>
          <cell r="K9" t="str">
            <v>Concept Smart Store</v>
          </cell>
          <cell r="L9" t="str">
            <v>Main</v>
          </cell>
          <cell r="M9" t="str">
            <v>DIRECTION ORANGE OUEST</v>
          </cell>
        </row>
        <row r="10">
          <cell r="A10" t="str">
            <v>Boutique Orange</v>
          </cell>
          <cell r="C10" t="str">
            <v>EXERCICE 2018</v>
          </cell>
          <cell r="K10" t="str">
            <v>Concept Smart Store</v>
          </cell>
          <cell r="L10" t="str">
            <v>Main</v>
          </cell>
          <cell r="M10" t="str">
            <v>DIRECTION ORANGE NORD DE FRANCE</v>
          </cell>
        </row>
        <row r="11">
          <cell r="A11" t="str">
            <v>Boutique Orange</v>
          </cell>
          <cell r="C11" t="str">
            <v>EXERCICE 2018</v>
          </cell>
          <cell r="K11" t="str">
            <v>Concept Smart Store</v>
          </cell>
          <cell r="L11" t="str">
            <v>Main</v>
          </cell>
          <cell r="M11" t="str">
            <v>DIRECTION ORANGE CENTRE EST</v>
          </cell>
        </row>
        <row r="12">
          <cell r="A12" t="str">
            <v>Boutique Orange</v>
          </cell>
          <cell r="C12" t="str">
            <v>EXERCICE 2018</v>
          </cell>
          <cell r="K12" t="str">
            <v>Concept Smart Store</v>
          </cell>
          <cell r="L12" t="str">
            <v>Main</v>
          </cell>
          <cell r="M12" t="str">
            <v>DIRECTION ORANGE EST</v>
          </cell>
        </row>
        <row r="13">
          <cell r="A13" t="str">
            <v>Boutique Orange</v>
          </cell>
          <cell r="C13" t="str">
            <v>EXERCICE 2018</v>
          </cell>
          <cell r="K13" t="str">
            <v>Concept Smart Store</v>
          </cell>
          <cell r="L13" t="str">
            <v>Main</v>
          </cell>
          <cell r="M13" t="str">
            <v>DIRECTION ORANGE NORD DE FRANCE</v>
          </cell>
        </row>
        <row r="14">
          <cell r="A14" t="str">
            <v>Boutique Orange</v>
          </cell>
          <cell r="C14" t="str">
            <v>EXERCICE 2018</v>
          </cell>
          <cell r="K14" t="str">
            <v>Concept Smart Store</v>
          </cell>
          <cell r="L14" t="str">
            <v>Main</v>
          </cell>
          <cell r="M14" t="str">
            <v>DIRECTION ORANGE CARAIBES</v>
          </cell>
        </row>
        <row r="15">
          <cell r="A15" t="str">
            <v>Boutique Orange</v>
          </cell>
          <cell r="C15" t="str">
            <v>EXERCICE 2018</v>
          </cell>
          <cell r="K15" t="str">
            <v>Concept Smart Store</v>
          </cell>
          <cell r="L15" t="str">
            <v>Main</v>
          </cell>
          <cell r="M15" t="str">
            <v>DIRECTION ORANGE SUD EST</v>
          </cell>
        </row>
        <row r="16">
          <cell r="A16" t="str">
            <v>Boutique Orange</v>
          </cell>
          <cell r="C16" t="str">
            <v>EXERCICE 2018</v>
          </cell>
          <cell r="K16" t="str">
            <v>Concept Smart Store</v>
          </cell>
          <cell r="L16" t="str">
            <v>Main</v>
          </cell>
          <cell r="M16" t="str">
            <v>DIRECTION ORANGE NORMANDIE CENTRE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tage"/>
      <sheetName val="Dépenses"/>
      <sheetName val="Annuaire provisoire"/>
      <sheetName val="Annuaire"/>
      <sheetName val="Planning"/>
      <sheetName val="Livrables"/>
      <sheetName val="Rentabilité"/>
      <sheetName val="modèles_IFPEB"/>
      <sheetName val="data_DD"/>
      <sheetName val="data_Energic"/>
      <sheetName val="data_Conso"/>
      <sheetName val="data_IFPEB"/>
      <sheetName val="Com résultats"/>
      <sheetName val="Tableau de bord"/>
      <sheetName val="Perfs Globales"/>
      <sheetName val="PA"/>
      <sheetName val="61_CANNES MIMONT"/>
      <sheetName val="62_EVREUX COUDRAY"/>
      <sheetName val="63_LILLE URM"/>
      <sheetName val="64_CAEN R&amp;D"/>
      <sheetName val="65_ST PRIEST MILLENAIRE"/>
      <sheetName val="66_MONTIGNY LE BRETONNEUX"/>
      <sheetName val="67_LANNION FT R&amp;D  Z OUEST"/>
      <sheetName val="68_ORANGE GARDENS"/>
      <sheetName val="69_ARCUEIL 4 (LAGRANGE)"/>
      <sheetName val="70_ROANNE DE GAULLE AGENCE"/>
      <sheetName val="71_BEAUVAIS BOUTIQUE RACINE"/>
      <sheetName val="72_SITE"/>
      <sheetName val="73_PARIS RENNES BOUTIQUE"/>
      <sheetName val="74_ST MAXIMIN BOUTIQUE"/>
      <sheetName val="75_VAL D EUROPE AGENCE"/>
      <sheetName val="76_BRIGNOLES ACCUEIL"/>
      <sheetName val="77_LA ROCHE FLANERIES ACCUEIL"/>
      <sheetName val="78_Sophia antipolis Enstein"/>
      <sheetName val="79_Philippe Auguste"/>
      <sheetName val="80_Nord Jemmapes"/>
      <sheetName val="81_Auteuil Jasmin"/>
      <sheetName val="82_Nanterre"/>
      <sheetName val="83_Viry"/>
      <sheetName val="84_Villabe Ex Cpri"/>
      <sheetName val="85_Alfortville"/>
      <sheetName val="86_Alleray 2"/>
      <sheetName val="87_Isle d espagnac"/>
      <sheetName val="88_Perigny"/>
      <sheetName val="89_Royan république accueil"/>
      <sheetName val="90_Saintes Alsace Lorraine Accu"/>
      <sheetName val="91_Eysines Pauillac"/>
      <sheetName val="92_Guyancourt"/>
      <sheetName val="93_Stadium"/>
      <sheetName val="94_Eastview"/>
      <sheetName val="95_Vandoeuvre les Nancy"/>
      <sheetName val="96_Amiens campus"/>
      <sheetName val="97_Voltaire"/>
      <sheetName val="98_Rennes La lande"/>
      <sheetName val="99_ST DENIS CHATEL ACCUEIL"/>
      <sheetName val="100_ST DENIS CHAMP FLEURI"/>
      <sheetName val="101_ST DENIS LE CHAUDRON"/>
      <sheetName val="102_ALLAMANDA"/>
      <sheetName val="103_Orange Garden’s Guad"/>
      <sheetName val="104_Boutique NOLIVOS BasseT"/>
      <sheetName val="105_BLAGNAC ALBERT DURAND"/>
      <sheetName val="106_Grive Orange village"/>
      <sheetName val="107_Orange Grand Case"/>
      <sheetName val="108_Dakar"/>
      <sheetName val="109_Coeur defense"/>
      <sheetName val="110_Place D Alleray"/>
      <sheetName val="111_Ovillage ABC"/>
      <sheetName val="20200709 TDB Cube 2020 ed 2020 "/>
    </sheetNames>
    <sheetDataSet>
      <sheetData sheetId="0"/>
      <sheetData sheetId="1" refreshError="1"/>
      <sheetData sheetId="2" refreshError="1"/>
      <sheetData sheetId="3" refreshError="1"/>
      <sheetData sheetId="4">
        <row r="9">
          <cell r="A9" t="str">
            <v>WinErgia</v>
          </cell>
        </row>
      </sheetData>
      <sheetData sheetId="5" refreshError="1"/>
      <sheetData sheetId="6" refreshError="1"/>
      <sheetData sheetId="7" refreshError="1"/>
      <sheetData sheetId="8" refreshError="1"/>
      <sheetData sheetId="9">
        <row r="2">
          <cell r="B2" t="str">
            <v>DO</v>
          </cell>
        </row>
      </sheetData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émarrage"/>
      <sheetName val="Etape n°1 - Emissions C02"/>
      <sheetName val="Etape intermédiaire_ indic_eges"/>
      <sheetName val="Etape n°2 - Innovation Climat"/>
      <sheetName val="Etape n°3 - Resultats BBCA"/>
      <sheetName val="Annexe"/>
      <sheetName val="Tableau énergie"/>
    </sheetNames>
    <sheetDataSet>
      <sheetData sheetId="0"/>
      <sheetData sheetId="1">
        <row r="11">
          <cell r="F11">
            <v>0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D18855-E628-420E-A3DA-73188C478AE0}">
  <sheetPr>
    <pageSetUpPr fitToPage="1"/>
  </sheetPr>
  <dimension ref="B2:G25"/>
  <sheetViews>
    <sheetView showGridLines="0" topLeftCell="A6" zoomScale="125" zoomScaleNormal="145" workbookViewId="0">
      <selection activeCell="D14" sqref="D14"/>
    </sheetView>
  </sheetViews>
  <sheetFormatPr baseColWidth="10" defaultRowHeight="14.25" x14ac:dyDescent="0.45"/>
  <cols>
    <col min="1" max="1" width="1.796875" customWidth="1"/>
    <col min="3" max="3" width="10.33203125" customWidth="1"/>
    <col min="4" max="4" width="98.46484375" customWidth="1"/>
  </cols>
  <sheetData>
    <row r="2" spans="2:7" x14ac:dyDescent="0.45">
      <c r="B2" s="110"/>
      <c r="C2" s="110"/>
      <c r="D2" s="110"/>
      <c r="E2" s="74"/>
      <c r="F2" s="74"/>
      <c r="G2" s="74"/>
    </row>
    <row r="3" spans="2:7" ht="21" customHeight="1" x14ac:dyDescent="0.45">
      <c r="B3" s="110"/>
      <c r="C3" s="110"/>
      <c r="D3" s="110"/>
      <c r="E3" s="74"/>
      <c r="F3" s="74"/>
      <c r="G3" s="74"/>
    </row>
    <row r="4" spans="2:7" x14ac:dyDescent="0.45">
      <c r="B4" s="110"/>
      <c r="C4" s="110"/>
      <c r="D4" s="110"/>
      <c r="E4" s="74"/>
      <c r="F4" s="74"/>
      <c r="G4" s="74"/>
    </row>
    <row r="5" spans="2:7" x14ac:dyDescent="0.45">
      <c r="B5" s="110"/>
      <c r="C5" s="110"/>
      <c r="D5" s="110"/>
      <c r="E5" s="74"/>
      <c r="F5" s="74"/>
      <c r="G5" s="74"/>
    </row>
    <row r="6" spans="2:7" x14ac:dyDescent="0.45">
      <c r="B6" s="110"/>
      <c r="C6" s="110"/>
      <c r="E6" s="74"/>
      <c r="F6" s="74"/>
      <c r="G6" s="74"/>
    </row>
    <row r="7" spans="2:7" ht="22.9" x14ac:dyDescent="0.45">
      <c r="B7" s="110"/>
      <c r="C7" s="110"/>
      <c r="D7" s="66" t="s">
        <v>128</v>
      </c>
      <c r="E7" s="74"/>
      <c r="F7" s="74"/>
      <c r="G7" s="74"/>
    </row>
    <row r="8" spans="2:7" x14ac:dyDescent="0.45">
      <c r="B8" s="110"/>
      <c r="C8" s="110"/>
      <c r="E8" s="74"/>
      <c r="F8" s="74"/>
      <c r="G8" s="74"/>
    </row>
    <row r="9" spans="2:7" x14ac:dyDescent="0.45">
      <c r="B9" s="110"/>
      <c r="C9" s="110"/>
      <c r="D9" s="1" t="s">
        <v>160</v>
      </c>
      <c r="E9" s="74"/>
      <c r="F9" s="74"/>
      <c r="G9" s="74"/>
    </row>
    <row r="10" spans="2:7" x14ac:dyDescent="0.45">
      <c r="B10" s="110"/>
      <c r="C10" s="110"/>
      <c r="E10" s="74"/>
      <c r="F10" s="74"/>
      <c r="G10" s="74"/>
    </row>
    <row r="11" spans="2:7" x14ac:dyDescent="0.45">
      <c r="B11" s="110"/>
      <c r="C11" s="110"/>
      <c r="D11" s="2" t="s">
        <v>0</v>
      </c>
      <c r="E11" s="74"/>
      <c r="F11" s="74"/>
      <c r="G11" s="74"/>
    </row>
    <row r="12" spans="2:7" x14ac:dyDescent="0.45">
      <c r="D12" s="3" t="s">
        <v>3</v>
      </c>
    </row>
    <row r="13" spans="2:7" x14ac:dyDescent="0.45">
      <c r="D13" s="3" t="s">
        <v>1</v>
      </c>
    </row>
    <row r="14" spans="2:7" x14ac:dyDescent="0.45">
      <c r="D14" s="3" t="s">
        <v>2</v>
      </c>
    </row>
    <row r="15" spans="2:7" ht="28.5" x14ac:dyDescent="0.45">
      <c r="D15" s="65" t="s">
        <v>129</v>
      </c>
    </row>
    <row r="18" spans="2:4" x14ac:dyDescent="0.45">
      <c r="B18" s="100" t="s">
        <v>161</v>
      </c>
      <c r="C18" s="100"/>
    </row>
    <row r="19" spans="2:4" x14ac:dyDescent="0.45">
      <c r="B19" s="104" t="s">
        <v>162</v>
      </c>
      <c r="C19" s="105" t="s">
        <v>163</v>
      </c>
      <c r="D19" s="106"/>
    </row>
    <row r="20" spans="2:4" x14ac:dyDescent="0.45">
      <c r="B20" s="101">
        <v>1</v>
      </c>
      <c r="C20" s="102">
        <v>44851</v>
      </c>
      <c r="D20" s="103" t="s">
        <v>164</v>
      </c>
    </row>
    <row r="21" spans="2:4" x14ac:dyDescent="0.45">
      <c r="B21" s="101" t="s">
        <v>165</v>
      </c>
      <c r="C21" s="102">
        <v>44858</v>
      </c>
      <c r="D21" s="103" t="s">
        <v>166</v>
      </c>
    </row>
    <row r="22" spans="2:4" x14ac:dyDescent="0.45">
      <c r="B22" s="101"/>
      <c r="C22" s="102"/>
      <c r="D22" s="109" t="s">
        <v>168</v>
      </c>
    </row>
    <row r="23" spans="2:4" x14ac:dyDescent="0.45">
      <c r="B23" s="101"/>
      <c r="C23" s="102"/>
      <c r="D23" s="103"/>
    </row>
    <row r="24" spans="2:4" x14ac:dyDescent="0.45">
      <c r="B24" s="101"/>
      <c r="C24" s="102"/>
      <c r="D24" s="103"/>
    </row>
    <row r="25" spans="2:4" x14ac:dyDescent="0.45">
      <c r="B25" s="101"/>
      <c r="C25" s="102"/>
      <c r="D25" s="103"/>
    </row>
  </sheetData>
  <mergeCells count="2">
    <mergeCell ref="B2:C11"/>
    <mergeCell ref="D2:D5"/>
  </mergeCells>
  <phoneticPr fontId="12" type="noConversion"/>
  <pageMargins left="0.7" right="0.7" top="0.75" bottom="0.75" header="0.3" footer="0.3"/>
  <pageSetup paperSize="9" scale="94" fitToHeight="0" orientation="landscape" horizontalDpi="0" verticalDpi="0"/>
  <headerFooter>
    <oddHeader>&amp;L&amp;"Calibri,Normal"&amp;K000000FNOGEC - Outil DEET&amp;R&amp;"Calibri,Normal"&amp;K000000&amp;D</oddHeader>
    <oddFooter>&amp;L&amp;"Calibri,Normal"&amp;K000000© G-ON 2022 - Tous droits réservés&amp;C&amp;"Calibri,Normal"&amp;K000000Document  confidentiel et non contractuel&amp;R&amp;"Calibri,Normal"&amp;K000000&amp;P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2F810F-6359-4126-9499-C6CB8780A5D1}">
  <sheetPr>
    <tabColor rgb="FF00B0F0"/>
    <pageSetUpPr fitToPage="1"/>
  </sheetPr>
  <dimension ref="A1:E14"/>
  <sheetViews>
    <sheetView showGridLines="0" zoomScale="115" zoomScaleNormal="115" workbookViewId="0">
      <selection activeCell="C12" sqref="C12"/>
    </sheetView>
  </sheetViews>
  <sheetFormatPr baseColWidth="10" defaultRowHeight="14.25" x14ac:dyDescent="0.45"/>
  <cols>
    <col min="1" max="1" width="31.796875" customWidth="1"/>
    <col min="2" max="2" width="29.46484375" bestFit="1" customWidth="1"/>
    <col min="3" max="3" width="44.46484375" bestFit="1" customWidth="1"/>
    <col min="4" max="4" width="42.46484375" customWidth="1"/>
    <col min="5" max="5" width="44.46484375" customWidth="1"/>
  </cols>
  <sheetData>
    <row r="1" spans="1:5" x14ac:dyDescent="0.45">
      <c r="A1" s="111" t="s">
        <v>4</v>
      </c>
      <c r="B1" s="111"/>
      <c r="D1" s="4"/>
      <c r="E1" s="4"/>
    </row>
    <row r="2" spans="1:5" x14ac:dyDescent="0.45">
      <c r="A2" s="4"/>
      <c r="D2" s="4"/>
    </row>
    <row r="3" spans="1:5" x14ac:dyDescent="0.45">
      <c r="A3" s="69" t="s">
        <v>23</v>
      </c>
      <c r="B3" s="67"/>
      <c r="C3" s="3" t="s">
        <v>130</v>
      </c>
      <c r="D3" s="3"/>
      <c r="E3" s="3"/>
    </row>
    <row r="4" spans="1:5" x14ac:dyDescent="0.45">
      <c r="A4" s="69" t="s">
        <v>5</v>
      </c>
      <c r="B4" s="67"/>
      <c r="C4" s="3" t="s">
        <v>131</v>
      </c>
      <c r="D4" s="70" t="s">
        <v>68</v>
      </c>
      <c r="E4" s="3"/>
    </row>
    <row r="5" spans="1:5" x14ac:dyDescent="0.45">
      <c r="A5" s="70" t="s">
        <v>6</v>
      </c>
      <c r="B5" s="67"/>
      <c r="C5" s="6" t="s">
        <v>132</v>
      </c>
      <c r="D5" s="75" t="e">
        <f>VLOOKUP($B$5,ZoneClimat!$A$3:$B$98,2,FALSE)</f>
        <v>#N/A</v>
      </c>
      <c r="E5" s="6"/>
    </row>
    <row r="6" spans="1:5" x14ac:dyDescent="0.45">
      <c r="A6" s="70" t="s">
        <v>150</v>
      </c>
      <c r="B6" s="67"/>
      <c r="C6" s="3" t="s">
        <v>151</v>
      </c>
      <c r="D6" s="7" t="s">
        <v>8</v>
      </c>
      <c r="E6" s="3"/>
    </row>
    <row r="7" spans="1:5" x14ac:dyDescent="0.45">
      <c r="A7" s="69" t="s">
        <v>7</v>
      </c>
      <c r="B7" s="71"/>
      <c r="C7" s="3" t="s">
        <v>139</v>
      </c>
      <c r="D7" s="3"/>
      <c r="E7" s="3"/>
    </row>
    <row r="8" spans="1:5" x14ac:dyDescent="0.45">
      <c r="A8" s="72" t="s">
        <v>115</v>
      </c>
      <c r="B8" s="81"/>
      <c r="C8" s="3" t="s">
        <v>24</v>
      </c>
      <c r="D8" s="3"/>
      <c r="E8" s="3"/>
    </row>
    <row r="9" spans="1:5" x14ac:dyDescent="0.45">
      <c r="A9" s="73" t="s">
        <v>114</v>
      </c>
      <c r="B9" s="81"/>
      <c r="C9" s="3"/>
      <c r="D9" s="3"/>
      <c r="E9" s="3"/>
    </row>
    <row r="10" spans="1:5" x14ac:dyDescent="0.45">
      <c r="A10" s="69" t="s">
        <v>133</v>
      </c>
      <c r="B10" s="67"/>
      <c r="C10" s="3"/>
      <c r="D10" s="3"/>
      <c r="E10" s="3"/>
    </row>
    <row r="11" spans="1:5" ht="28.05" customHeight="1" x14ac:dyDescent="0.45">
      <c r="A11" s="70" t="s">
        <v>134</v>
      </c>
      <c r="B11" s="67"/>
      <c r="C11" s="3"/>
      <c r="D11" s="3"/>
      <c r="E11" s="3"/>
    </row>
    <row r="12" spans="1:5" ht="42" customHeight="1" x14ac:dyDescent="0.45">
      <c r="A12" s="70" t="s">
        <v>67</v>
      </c>
      <c r="B12" s="67"/>
      <c r="C12" s="3"/>
      <c r="D12" s="3"/>
      <c r="E12" s="3"/>
    </row>
    <row r="13" spans="1:5" ht="28.5" x14ac:dyDescent="0.45">
      <c r="A13" s="70" t="s">
        <v>66</v>
      </c>
      <c r="B13" s="67"/>
      <c r="C13" s="3"/>
      <c r="D13" s="3"/>
      <c r="E13" s="3"/>
    </row>
    <row r="14" spans="1:5" x14ac:dyDescent="0.45">
      <c r="A14" s="74"/>
      <c r="B14" s="74"/>
      <c r="D14" s="7"/>
      <c r="E14" s="7"/>
    </row>
  </sheetData>
  <mergeCells count="1">
    <mergeCell ref="A1:B1"/>
  </mergeCells>
  <dataValidations count="1">
    <dataValidation type="list" allowBlank="1" showInputMessage="1" showErrorMessage="1" sqref="B10 B12" xr:uid="{E6DEF662-1060-460C-9082-F8AD063BD275}">
      <formula1>"A compléter,OUI,NON"</formula1>
    </dataValidation>
  </dataValidations>
  <pageMargins left="0.7" right="0.7" top="0.75" bottom="0.75" header="0.3" footer="0.3"/>
  <pageSetup paperSize="9" scale="60" fitToHeight="0" orientation="landscape" horizontalDpi="4294967293" verticalDpi="0" r:id="rId1"/>
  <headerFooter>
    <oddHeader>&amp;L&amp;"Calibri,Normal"&amp;K000000FNOGEC - Outil DEET&amp;R&amp;"Calibri,Normal"&amp;K000000&amp;D</oddHeader>
    <oddFooter>&amp;L&amp;"Calibri,Normal"&amp;K000000© G-ON 2022 - Tous droits réservés&amp;C&amp;"Calibri,Normal"&amp;K000000Document  confidentiel et non contractuel&amp;R&amp;"Calibri,Normal"&amp;K000000&amp;P</oddFoot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48B38D0-412A-4997-8C3D-69E878531085}">
          <x14:formula1>
            <xm:f>NRJ!$F$1:$F$12</xm:f>
          </x14:formula1>
          <xm:sqref>B11 B13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461798-2992-4BFD-90AD-07FCECF9CAA0}">
  <sheetPr>
    <tabColor rgb="FF00B0F0"/>
    <outlinePr summaryBelow="0" summaryRight="0"/>
    <pageSetUpPr fitToPage="1"/>
  </sheetPr>
  <dimension ref="A1:J135"/>
  <sheetViews>
    <sheetView showGridLines="0" workbookViewId="0">
      <pane xSplit="2" ySplit="3" topLeftCell="C4" activePane="bottomRight" state="frozenSplit"/>
      <selection activeCell="C30" sqref="C30"/>
      <selection pane="topRight" activeCell="C30" sqref="C30"/>
      <selection pane="bottomLeft" activeCell="C30" sqref="C30"/>
      <selection pane="bottomRight" activeCell="E140" sqref="E140"/>
    </sheetView>
  </sheetViews>
  <sheetFormatPr baseColWidth="10" defaultColWidth="10.796875" defaultRowHeight="14.25" outlineLevelRow="1" x14ac:dyDescent="0.45"/>
  <cols>
    <col min="1" max="1" width="8.1328125" customWidth="1"/>
    <col min="2" max="2" width="9.796875" bestFit="1" customWidth="1"/>
    <col min="3" max="3" width="20.1328125" customWidth="1"/>
    <col min="4" max="10" width="17.33203125" customWidth="1"/>
  </cols>
  <sheetData>
    <row r="1" spans="1:10" ht="22.9" x14ac:dyDescent="0.45">
      <c r="A1" s="112" t="s">
        <v>85</v>
      </c>
      <c r="B1" s="112"/>
      <c r="C1" s="112"/>
      <c r="D1" s="112"/>
      <c r="E1" s="112"/>
      <c r="F1" s="112"/>
      <c r="G1" s="112"/>
      <c r="H1" s="112"/>
      <c r="I1" s="112"/>
      <c r="J1" s="112"/>
    </row>
    <row r="2" spans="1:10" ht="32" customHeight="1" x14ac:dyDescent="0.45">
      <c r="A2" s="113" t="s">
        <v>138</v>
      </c>
      <c r="B2" s="113"/>
      <c r="C2" s="113"/>
      <c r="D2" s="113"/>
      <c r="E2" s="113"/>
      <c r="F2" s="113"/>
      <c r="G2" s="113"/>
      <c r="H2" s="113"/>
      <c r="I2" s="113"/>
      <c r="J2" s="113"/>
    </row>
    <row r="3" spans="1:10" s="50" customFormat="1" ht="47.25" x14ac:dyDescent="0.45">
      <c r="A3" s="79" t="s">
        <v>70</v>
      </c>
      <c r="B3" s="79" t="s">
        <v>84</v>
      </c>
      <c r="C3" s="79" t="s">
        <v>86</v>
      </c>
      <c r="D3" s="79" t="s">
        <v>87</v>
      </c>
      <c r="E3" s="79" t="s">
        <v>88</v>
      </c>
      <c r="F3" s="79" t="s">
        <v>90</v>
      </c>
      <c r="G3" s="79" t="s">
        <v>91</v>
      </c>
      <c r="H3" s="79" t="s">
        <v>92</v>
      </c>
      <c r="I3" s="79" t="s">
        <v>93</v>
      </c>
      <c r="J3" s="79" t="s">
        <v>89</v>
      </c>
    </row>
    <row r="4" spans="1:10" collapsed="1" x14ac:dyDescent="0.45">
      <c r="A4" s="15">
        <v>2010</v>
      </c>
      <c r="B4" s="15"/>
      <c r="C4" s="80"/>
      <c r="D4" s="80"/>
      <c r="E4" s="80"/>
      <c r="F4" s="80"/>
      <c r="G4" s="80"/>
      <c r="H4" s="80"/>
      <c r="I4" s="80"/>
      <c r="J4" s="80"/>
    </row>
    <row r="5" spans="1:10" hidden="1" outlineLevel="1" x14ac:dyDescent="0.45">
      <c r="A5" s="15"/>
      <c r="B5" s="15" t="s">
        <v>72</v>
      </c>
      <c r="C5" s="68"/>
      <c r="D5" s="68"/>
      <c r="E5" s="68"/>
      <c r="F5" s="68"/>
      <c r="G5" s="68"/>
      <c r="H5" s="68"/>
      <c r="I5" s="68"/>
      <c r="J5" s="68"/>
    </row>
    <row r="6" spans="1:10" hidden="1" outlineLevel="1" x14ac:dyDescent="0.45">
      <c r="A6" s="15"/>
      <c r="B6" s="15" t="s">
        <v>73</v>
      </c>
      <c r="C6" s="68"/>
      <c r="D6" s="68"/>
      <c r="E6" s="68"/>
      <c r="F6" s="68"/>
      <c r="G6" s="68"/>
      <c r="H6" s="68"/>
      <c r="I6" s="68"/>
      <c r="J6" s="68"/>
    </row>
    <row r="7" spans="1:10" hidden="1" outlineLevel="1" x14ac:dyDescent="0.45">
      <c r="A7" s="15"/>
      <c r="B7" s="15" t="s">
        <v>74</v>
      </c>
      <c r="C7" s="68"/>
      <c r="D7" s="68"/>
      <c r="E7" s="68"/>
      <c r="F7" s="68"/>
      <c r="G7" s="68"/>
      <c r="H7" s="68"/>
      <c r="I7" s="68"/>
      <c r="J7" s="68"/>
    </row>
    <row r="8" spans="1:10" hidden="1" outlineLevel="1" x14ac:dyDescent="0.45">
      <c r="A8" s="15"/>
      <c r="B8" s="15" t="s">
        <v>75</v>
      </c>
      <c r="C8" s="68"/>
      <c r="D8" s="68"/>
      <c r="E8" s="68"/>
      <c r="F8" s="68"/>
      <c r="G8" s="68"/>
      <c r="H8" s="68"/>
      <c r="I8" s="68"/>
      <c r="J8" s="68"/>
    </row>
    <row r="9" spans="1:10" hidden="1" outlineLevel="1" x14ac:dyDescent="0.45">
      <c r="A9" s="15"/>
      <c r="B9" s="15" t="s">
        <v>76</v>
      </c>
      <c r="C9" s="68"/>
      <c r="D9" s="68"/>
      <c r="E9" s="68"/>
      <c r="F9" s="68"/>
      <c r="G9" s="68"/>
      <c r="H9" s="68"/>
      <c r="I9" s="68"/>
      <c r="J9" s="68"/>
    </row>
    <row r="10" spans="1:10" hidden="1" outlineLevel="1" x14ac:dyDescent="0.45">
      <c r="A10" s="15"/>
      <c r="B10" s="15" t="s">
        <v>77</v>
      </c>
      <c r="C10" s="68"/>
      <c r="D10" s="68"/>
      <c r="E10" s="68"/>
      <c r="F10" s="68"/>
      <c r="G10" s="68"/>
      <c r="H10" s="68"/>
      <c r="I10" s="68"/>
      <c r="J10" s="68"/>
    </row>
    <row r="11" spans="1:10" hidden="1" outlineLevel="1" x14ac:dyDescent="0.45">
      <c r="A11" s="15"/>
      <c r="B11" s="15" t="s">
        <v>78</v>
      </c>
      <c r="C11" s="68"/>
      <c r="D11" s="68"/>
      <c r="E11" s="68"/>
      <c r="F11" s="68"/>
      <c r="G11" s="68"/>
      <c r="H11" s="68"/>
      <c r="I11" s="68"/>
      <c r="J11" s="68"/>
    </row>
    <row r="12" spans="1:10" hidden="1" outlineLevel="1" x14ac:dyDescent="0.45">
      <c r="A12" s="15"/>
      <c r="B12" s="15" t="s">
        <v>79</v>
      </c>
      <c r="C12" s="68"/>
      <c r="D12" s="68"/>
      <c r="E12" s="68"/>
      <c r="F12" s="68"/>
      <c r="G12" s="68"/>
      <c r="H12" s="68"/>
      <c r="I12" s="68"/>
      <c r="J12" s="68"/>
    </row>
    <row r="13" spans="1:10" hidden="1" outlineLevel="1" x14ac:dyDescent="0.45">
      <c r="A13" s="15"/>
      <c r="B13" s="15" t="s">
        <v>80</v>
      </c>
      <c r="C13" s="68"/>
      <c r="D13" s="68"/>
      <c r="E13" s="68"/>
      <c r="F13" s="68"/>
      <c r="G13" s="68"/>
      <c r="H13" s="68"/>
      <c r="I13" s="68"/>
      <c r="J13" s="68"/>
    </row>
    <row r="14" spans="1:10" hidden="1" outlineLevel="1" x14ac:dyDescent="0.45">
      <c r="A14" s="15"/>
      <c r="B14" s="15" t="s">
        <v>81</v>
      </c>
      <c r="C14" s="68"/>
      <c r="D14" s="68"/>
      <c r="E14" s="68"/>
      <c r="F14" s="68"/>
      <c r="G14" s="68"/>
      <c r="H14" s="68"/>
      <c r="I14" s="68"/>
      <c r="J14" s="68"/>
    </row>
    <row r="15" spans="1:10" hidden="1" outlineLevel="1" x14ac:dyDescent="0.45">
      <c r="A15" s="15"/>
      <c r="B15" s="15" t="s">
        <v>82</v>
      </c>
      <c r="C15" s="68"/>
      <c r="D15" s="68"/>
      <c r="E15" s="68"/>
      <c r="F15" s="68"/>
      <c r="G15" s="68"/>
      <c r="H15" s="68"/>
      <c r="I15" s="68"/>
      <c r="J15" s="68"/>
    </row>
    <row r="16" spans="1:10" hidden="1" outlineLevel="1" x14ac:dyDescent="0.45">
      <c r="A16" s="15"/>
      <c r="B16" s="15" t="s">
        <v>83</v>
      </c>
      <c r="C16" s="68"/>
      <c r="D16" s="68"/>
      <c r="E16" s="68"/>
      <c r="F16" s="68"/>
      <c r="G16" s="68"/>
      <c r="H16" s="68"/>
      <c r="I16" s="68"/>
      <c r="J16" s="68"/>
    </row>
    <row r="17" spans="1:10" collapsed="1" x14ac:dyDescent="0.45">
      <c r="A17" s="15">
        <v>2011</v>
      </c>
      <c r="B17" s="15"/>
      <c r="C17" s="80"/>
      <c r="D17" s="80"/>
      <c r="E17" s="80"/>
      <c r="F17" s="80"/>
      <c r="G17" s="80"/>
      <c r="H17" s="80"/>
      <c r="I17" s="80"/>
      <c r="J17" s="80"/>
    </row>
    <row r="18" spans="1:10" hidden="1" outlineLevel="1" x14ac:dyDescent="0.45">
      <c r="A18" s="15"/>
      <c r="B18" s="15" t="s">
        <v>72</v>
      </c>
      <c r="C18" s="68"/>
      <c r="D18" s="68"/>
      <c r="E18" s="68"/>
      <c r="F18" s="68"/>
      <c r="G18" s="68"/>
      <c r="H18" s="68"/>
      <c r="I18" s="68"/>
      <c r="J18" s="68"/>
    </row>
    <row r="19" spans="1:10" hidden="1" outlineLevel="1" x14ac:dyDescent="0.45">
      <c r="A19" s="15"/>
      <c r="B19" s="15" t="s">
        <v>73</v>
      </c>
      <c r="C19" s="68"/>
      <c r="D19" s="68"/>
      <c r="E19" s="68"/>
      <c r="F19" s="68"/>
      <c r="G19" s="68"/>
      <c r="H19" s="68"/>
      <c r="I19" s="68"/>
      <c r="J19" s="68"/>
    </row>
    <row r="20" spans="1:10" hidden="1" outlineLevel="1" x14ac:dyDescent="0.45">
      <c r="A20" s="15"/>
      <c r="B20" s="15" t="s">
        <v>74</v>
      </c>
      <c r="C20" s="68"/>
      <c r="D20" s="68"/>
      <c r="E20" s="68"/>
      <c r="F20" s="68"/>
      <c r="G20" s="68"/>
      <c r="H20" s="68"/>
      <c r="I20" s="68"/>
      <c r="J20" s="68"/>
    </row>
    <row r="21" spans="1:10" hidden="1" outlineLevel="1" x14ac:dyDescent="0.45">
      <c r="A21" s="15"/>
      <c r="B21" s="15" t="s">
        <v>75</v>
      </c>
      <c r="C21" s="68"/>
      <c r="D21" s="68"/>
      <c r="E21" s="68"/>
      <c r="F21" s="68"/>
      <c r="G21" s="68"/>
      <c r="H21" s="68"/>
      <c r="I21" s="68"/>
      <c r="J21" s="68"/>
    </row>
    <row r="22" spans="1:10" hidden="1" outlineLevel="1" x14ac:dyDescent="0.45">
      <c r="A22" s="15"/>
      <c r="B22" s="15" t="s">
        <v>76</v>
      </c>
      <c r="C22" s="68"/>
      <c r="D22" s="68"/>
      <c r="E22" s="68"/>
      <c r="F22" s="68"/>
      <c r="G22" s="68"/>
      <c r="H22" s="68"/>
      <c r="I22" s="68"/>
      <c r="J22" s="68"/>
    </row>
    <row r="23" spans="1:10" hidden="1" outlineLevel="1" x14ac:dyDescent="0.45">
      <c r="A23" s="15"/>
      <c r="B23" s="15" t="s">
        <v>77</v>
      </c>
      <c r="C23" s="68"/>
      <c r="D23" s="68"/>
      <c r="E23" s="68"/>
      <c r="F23" s="68"/>
      <c r="G23" s="68"/>
      <c r="H23" s="68"/>
      <c r="I23" s="68"/>
      <c r="J23" s="68"/>
    </row>
    <row r="24" spans="1:10" hidden="1" outlineLevel="1" x14ac:dyDescent="0.45">
      <c r="A24" s="15"/>
      <c r="B24" s="15" t="s">
        <v>78</v>
      </c>
      <c r="C24" s="68"/>
      <c r="D24" s="68"/>
      <c r="E24" s="68"/>
      <c r="F24" s="68"/>
      <c r="G24" s="68"/>
      <c r="H24" s="68"/>
      <c r="I24" s="68"/>
      <c r="J24" s="68"/>
    </row>
    <row r="25" spans="1:10" hidden="1" outlineLevel="1" x14ac:dyDescent="0.45">
      <c r="A25" s="15"/>
      <c r="B25" s="15" t="s">
        <v>79</v>
      </c>
      <c r="C25" s="68"/>
      <c r="D25" s="68"/>
      <c r="E25" s="68"/>
      <c r="F25" s="68"/>
      <c r="G25" s="68"/>
      <c r="H25" s="68"/>
      <c r="I25" s="68"/>
      <c r="J25" s="68"/>
    </row>
    <row r="26" spans="1:10" hidden="1" outlineLevel="1" x14ac:dyDescent="0.45">
      <c r="A26" s="15"/>
      <c r="B26" s="15" t="s">
        <v>80</v>
      </c>
      <c r="C26" s="68"/>
      <c r="D26" s="68"/>
      <c r="E26" s="68"/>
      <c r="F26" s="68"/>
      <c r="G26" s="68"/>
      <c r="H26" s="68"/>
      <c r="I26" s="68"/>
      <c r="J26" s="68"/>
    </row>
    <row r="27" spans="1:10" hidden="1" outlineLevel="1" x14ac:dyDescent="0.45">
      <c r="A27" s="15"/>
      <c r="B27" s="15" t="s">
        <v>81</v>
      </c>
      <c r="C27" s="68"/>
      <c r="D27" s="68"/>
      <c r="E27" s="68"/>
      <c r="F27" s="68"/>
      <c r="G27" s="68"/>
      <c r="H27" s="68"/>
      <c r="I27" s="68"/>
      <c r="J27" s="68"/>
    </row>
    <row r="28" spans="1:10" hidden="1" outlineLevel="1" x14ac:dyDescent="0.45">
      <c r="A28" s="15"/>
      <c r="B28" s="15" t="s">
        <v>82</v>
      </c>
      <c r="C28" s="68"/>
      <c r="D28" s="68"/>
      <c r="E28" s="68"/>
      <c r="F28" s="68"/>
      <c r="G28" s="68"/>
      <c r="H28" s="68"/>
      <c r="I28" s="68"/>
      <c r="J28" s="68"/>
    </row>
    <row r="29" spans="1:10" hidden="1" outlineLevel="1" x14ac:dyDescent="0.45">
      <c r="A29" s="15"/>
      <c r="B29" s="15" t="s">
        <v>83</v>
      </c>
      <c r="C29" s="68"/>
      <c r="D29" s="68"/>
      <c r="E29" s="68"/>
      <c r="F29" s="68"/>
      <c r="G29" s="68"/>
      <c r="H29" s="68"/>
      <c r="I29" s="68"/>
      <c r="J29" s="68"/>
    </row>
    <row r="30" spans="1:10" collapsed="1" x14ac:dyDescent="0.45">
      <c r="A30" s="15">
        <v>2012</v>
      </c>
      <c r="B30" s="15"/>
      <c r="C30" s="80"/>
      <c r="D30" s="80"/>
      <c r="E30" s="80"/>
      <c r="F30" s="80"/>
      <c r="G30" s="80"/>
      <c r="H30" s="80"/>
      <c r="I30" s="80"/>
      <c r="J30" s="80"/>
    </row>
    <row r="31" spans="1:10" hidden="1" outlineLevel="1" x14ac:dyDescent="0.45">
      <c r="A31" s="15"/>
      <c r="B31" s="15" t="s">
        <v>72</v>
      </c>
      <c r="C31" s="68"/>
      <c r="D31" s="68"/>
      <c r="E31" s="68"/>
      <c r="F31" s="68"/>
      <c r="G31" s="68"/>
      <c r="H31" s="68"/>
      <c r="I31" s="68"/>
      <c r="J31" s="68"/>
    </row>
    <row r="32" spans="1:10" hidden="1" outlineLevel="1" x14ac:dyDescent="0.45">
      <c r="A32" s="15"/>
      <c r="B32" s="15" t="s">
        <v>73</v>
      </c>
      <c r="C32" s="68"/>
      <c r="D32" s="68"/>
      <c r="E32" s="68"/>
      <c r="F32" s="68"/>
      <c r="G32" s="68"/>
      <c r="H32" s="68"/>
      <c r="I32" s="68"/>
      <c r="J32" s="68"/>
    </row>
    <row r="33" spans="1:10" hidden="1" outlineLevel="1" x14ac:dyDescent="0.45">
      <c r="A33" s="15"/>
      <c r="B33" s="15" t="s">
        <v>74</v>
      </c>
      <c r="C33" s="68"/>
      <c r="D33" s="68"/>
      <c r="E33" s="68"/>
      <c r="F33" s="68"/>
      <c r="G33" s="68"/>
      <c r="H33" s="68"/>
      <c r="I33" s="68"/>
      <c r="J33" s="68"/>
    </row>
    <row r="34" spans="1:10" hidden="1" outlineLevel="1" x14ac:dyDescent="0.45">
      <c r="A34" s="15"/>
      <c r="B34" s="15" t="s">
        <v>75</v>
      </c>
      <c r="C34" s="68"/>
      <c r="D34" s="68"/>
      <c r="E34" s="68"/>
      <c r="F34" s="68"/>
      <c r="G34" s="68"/>
      <c r="H34" s="68"/>
      <c r="I34" s="68"/>
      <c r="J34" s="68"/>
    </row>
    <row r="35" spans="1:10" hidden="1" outlineLevel="1" x14ac:dyDescent="0.45">
      <c r="A35" s="15"/>
      <c r="B35" s="15" t="s">
        <v>76</v>
      </c>
      <c r="C35" s="68"/>
      <c r="D35" s="68"/>
      <c r="E35" s="68"/>
      <c r="F35" s="68"/>
      <c r="G35" s="68"/>
      <c r="H35" s="68"/>
      <c r="I35" s="68"/>
      <c r="J35" s="68"/>
    </row>
    <row r="36" spans="1:10" hidden="1" outlineLevel="1" x14ac:dyDescent="0.45">
      <c r="A36" s="15"/>
      <c r="B36" s="15" t="s">
        <v>77</v>
      </c>
      <c r="C36" s="68"/>
      <c r="D36" s="68"/>
      <c r="E36" s="68"/>
      <c r="F36" s="68"/>
      <c r="G36" s="68"/>
      <c r="H36" s="68"/>
      <c r="I36" s="68"/>
      <c r="J36" s="68"/>
    </row>
    <row r="37" spans="1:10" hidden="1" outlineLevel="1" x14ac:dyDescent="0.45">
      <c r="A37" s="15"/>
      <c r="B37" s="15" t="s">
        <v>78</v>
      </c>
      <c r="C37" s="68"/>
      <c r="D37" s="68"/>
      <c r="E37" s="68"/>
      <c r="F37" s="68"/>
      <c r="G37" s="68"/>
      <c r="H37" s="68"/>
      <c r="I37" s="68"/>
      <c r="J37" s="68"/>
    </row>
    <row r="38" spans="1:10" hidden="1" outlineLevel="1" x14ac:dyDescent="0.45">
      <c r="A38" s="15"/>
      <c r="B38" s="15" t="s">
        <v>79</v>
      </c>
      <c r="C38" s="68"/>
      <c r="D38" s="68"/>
      <c r="E38" s="68"/>
      <c r="F38" s="68"/>
      <c r="G38" s="68"/>
      <c r="H38" s="68"/>
      <c r="I38" s="68"/>
      <c r="J38" s="68"/>
    </row>
    <row r="39" spans="1:10" hidden="1" outlineLevel="1" x14ac:dyDescent="0.45">
      <c r="A39" s="15"/>
      <c r="B39" s="15" t="s">
        <v>80</v>
      </c>
      <c r="C39" s="68"/>
      <c r="D39" s="68"/>
      <c r="E39" s="68"/>
      <c r="F39" s="68"/>
      <c r="G39" s="68"/>
      <c r="H39" s="68"/>
      <c r="I39" s="68"/>
      <c r="J39" s="68"/>
    </row>
    <row r="40" spans="1:10" hidden="1" outlineLevel="1" x14ac:dyDescent="0.45">
      <c r="A40" s="15"/>
      <c r="B40" s="15" t="s">
        <v>81</v>
      </c>
      <c r="C40" s="68"/>
      <c r="D40" s="68"/>
      <c r="E40" s="68"/>
      <c r="F40" s="68"/>
      <c r="G40" s="68"/>
      <c r="H40" s="68"/>
      <c r="I40" s="68"/>
      <c r="J40" s="68"/>
    </row>
    <row r="41" spans="1:10" hidden="1" outlineLevel="1" x14ac:dyDescent="0.45">
      <c r="A41" s="15"/>
      <c r="B41" s="15" t="s">
        <v>82</v>
      </c>
      <c r="C41" s="68"/>
      <c r="D41" s="68"/>
      <c r="E41" s="68"/>
      <c r="F41" s="68"/>
      <c r="G41" s="68"/>
      <c r="H41" s="68"/>
      <c r="I41" s="68"/>
      <c r="J41" s="68"/>
    </row>
    <row r="42" spans="1:10" hidden="1" outlineLevel="1" x14ac:dyDescent="0.45">
      <c r="A42" s="15"/>
      <c r="B42" s="15" t="s">
        <v>83</v>
      </c>
      <c r="C42" s="68"/>
      <c r="D42" s="68"/>
      <c r="E42" s="68"/>
      <c r="F42" s="68"/>
      <c r="G42" s="68"/>
      <c r="H42" s="68"/>
      <c r="I42" s="68"/>
      <c r="J42" s="68"/>
    </row>
    <row r="43" spans="1:10" collapsed="1" x14ac:dyDescent="0.45">
      <c r="A43" s="15">
        <v>2013</v>
      </c>
      <c r="B43" s="15"/>
      <c r="C43" s="80"/>
      <c r="D43" s="80"/>
      <c r="E43" s="80"/>
      <c r="F43" s="80"/>
      <c r="G43" s="80"/>
      <c r="H43" s="80"/>
      <c r="I43" s="80"/>
      <c r="J43" s="80"/>
    </row>
    <row r="44" spans="1:10" hidden="1" outlineLevel="1" x14ac:dyDescent="0.45">
      <c r="A44" s="15"/>
      <c r="B44" s="15" t="s">
        <v>72</v>
      </c>
      <c r="C44" s="68"/>
      <c r="D44" s="68"/>
      <c r="E44" s="68"/>
      <c r="F44" s="68"/>
      <c r="G44" s="68"/>
      <c r="H44" s="68"/>
      <c r="I44" s="68"/>
      <c r="J44" s="68"/>
    </row>
    <row r="45" spans="1:10" hidden="1" outlineLevel="1" x14ac:dyDescent="0.45">
      <c r="A45" s="15"/>
      <c r="B45" s="15" t="s">
        <v>73</v>
      </c>
      <c r="C45" s="68"/>
      <c r="D45" s="68"/>
      <c r="E45" s="68"/>
      <c r="F45" s="68"/>
      <c r="G45" s="68"/>
      <c r="H45" s="68"/>
      <c r="I45" s="68"/>
      <c r="J45" s="68"/>
    </row>
    <row r="46" spans="1:10" hidden="1" outlineLevel="1" x14ac:dyDescent="0.45">
      <c r="A46" s="15"/>
      <c r="B46" s="15" t="s">
        <v>74</v>
      </c>
      <c r="C46" s="68"/>
      <c r="D46" s="68"/>
      <c r="E46" s="68"/>
      <c r="F46" s="68"/>
      <c r="G46" s="68"/>
      <c r="H46" s="68"/>
      <c r="I46" s="68"/>
      <c r="J46" s="68"/>
    </row>
    <row r="47" spans="1:10" hidden="1" outlineLevel="1" x14ac:dyDescent="0.45">
      <c r="A47" s="15"/>
      <c r="B47" s="15" t="s">
        <v>75</v>
      </c>
      <c r="C47" s="68"/>
      <c r="D47" s="68"/>
      <c r="E47" s="68"/>
      <c r="F47" s="68"/>
      <c r="G47" s="68"/>
      <c r="H47" s="68"/>
      <c r="I47" s="68"/>
      <c r="J47" s="68"/>
    </row>
    <row r="48" spans="1:10" hidden="1" outlineLevel="1" x14ac:dyDescent="0.45">
      <c r="A48" s="15"/>
      <c r="B48" s="15" t="s">
        <v>76</v>
      </c>
      <c r="C48" s="68"/>
      <c r="D48" s="68"/>
      <c r="E48" s="68"/>
      <c r="F48" s="68"/>
      <c r="G48" s="68"/>
      <c r="H48" s="68"/>
      <c r="I48" s="68"/>
      <c r="J48" s="68"/>
    </row>
    <row r="49" spans="1:10" hidden="1" outlineLevel="1" x14ac:dyDescent="0.45">
      <c r="A49" s="15"/>
      <c r="B49" s="15" t="s">
        <v>77</v>
      </c>
      <c r="C49" s="68"/>
      <c r="D49" s="68"/>
      <c r="E49" s="68"/>
      <c r="F49" s="68"/>
      <c r="G49" s="68"/>
      <c r="H49" s="68"/>
      <c r="I49" s="68"/>
      <c r="J49" s="68"/>
    </row>
    <row r="50" spans="1:10" hidden="1" outlineLevel="1" x14ac:dyDescent="0.45">
      <c r="A50" s="15"/>
      <c r="B50" s="15" t="s">
        <v>78</v>
      </c>
      <c r="C50" s="68"/>
      <c r="D50" s="68"/>
      <c r="E50" s="68"/>
      <c r="F50" s="68"/>
      <c r="G50" s="68"/>
      <c r="H50" s="68"/>
      <c r="I50" s="68"/>
      <c r="J50" s="68"/>
    </row>
    <row r="51" spans="1:10" hidden="1" outlineLevel="1" x14ac:dyDescent="0.45">
      <c r="A51" s="15"/>
      <c r="B51" s="15" t="s">
        <v>79</v>
      </c>
      <c r="C51" s="68"/>
      <c r="D51" s="68"/>
      <c r="E51" s="68"/>
      <c r="F51" s="68"/>
      <c r="G51" s="68"/>
      <c r="H51" s="68"/>
      <c r="I51" s="68"/>
      <c r="J51" s="68"/>
    </row>
    <row r="52" spans="1:10" hidden="1" outlineLevel="1" x14ac:dyDescent="0.45">
      <c r="A52" s="15"/>
      <c r="B52" s="15" t="s">
        <v>80</v>
      </c>
      <c r="C52" s="68"/>
      <c r="D52" s="68"/>
      <c r="E52" s="68"/>
      <c r="F52" s="68"/>
      <c r="G52" s="68"/>
      <c r="H52" s="68"/>
      <c r="I52" s="68"/>
      <c r="J52" s="68"/>
    </row>
    <row r="53" spans="1:10" hidden="1" outlineLevel="1" x14ac:dyDescent="0.45">
      <c r="A53" s="15"/>
      <c r="B53" s="15" t="s">
        <v>81</v>
      </c>
      <c r="C53" s="68"/>
      <c r="D53" s="68"/>
      <c r="E53" s="68"/>
      <c r="F53" s="68"/>
      <c r="G53" s="68"/>
      <c r="H53" s="68"/>
      <c r="I53" s="68"/>
      <c r="J53" s="68"/>
    </row>
    <row r="54" spans="1:10" hidden="1" outlineLevel="1" x14ac:dyDescent="0.45">
      <c r="A54" s="15"/>
      <c r="B54" s="15" t="s">
        <v>82</v>
      </c>
      <c r="C54" s="68"/>
      <c r="D54" s="68"/>
      <c r="E54" s="68"/>
      <c r="F54" s="68"/>
      <c r="G54" s="68"/>
      <c r="H54" s="68"/>
      <c r="I54" s="68"/>
      <c r="J54" s="68"/>
    </row>
    <row r="55" spans="1:10" hidden="1" outlineLevel="1" x14ac:dyDescent="0.45">
      <c r="A55" s="15"/>
      <c r="B55" s="15" t="s">
        <v>83</v>
      </c>
      <c r="C55" s="68"/>
      <c r="D55" s="68"/>
      <c r="E55" s="68"/>
      <c r="F55" s="68"/>
      <c r="G55" s="68"/>
      <c r="H55" s="68"/>
      <c r="I55" s="68"/>
      <c r="J55" s="68"/>
    </row>
    <row r="56" spans="1:10" collapsed="1" x14ac:dyDescent="0.45">
      <c r="A56" s="15">
        <v>2014</v>
      </c>
      <c r="B56" s="15"/>
      <c r="C56" s="80"/>
      <c r="D56" s="80"/>
      <c r="E56" s="80"/>
      <c r="F56" s="80"/>
      <c r="G56" s="80"/>
      <c r="H56" s="80"/>
      <c r="I56" s="80"/>
      <c r="J56" s="80"/>
    </row>
    <row r="57" spans="1:10" hidden="1" outlineLevel="1" x14ac:dyDescent="0.45">
      <c r="A57" s="15"/>
      <c r="B57" s="15" t="s">
        <v>72</v>
      </c>
      <c r="C57" s="68"/>
      <c r="D57" s="68"/>
      <c r="E57" s="68"/>
      <c r="F57" s="68"/>
      <c r="G57" s="68"/>
      <c r="H57" s="68"/>
      <c r="I57" s="68"/>
      <c r="J57" s="68"/>
    </row>
    <row r="58" spans="1:10" hidden="1" outlineLevel="1" x14ac:dyDescent="0.45">
      <c r="A58" s="15"/>
      <c r="B58" s="15" t="s">
        <v>73</v>
      </c>
      <c r="C58" s="68"/>
      <c r="D58" s="68"/>
      <c r="E58" s="68"/>
      <c r="F58" s="68"/>
      <c r="G58" s="68"/>
      <c r="H58" s="68"/>
      <c r="I58" s="68"/>
      <c r="J58" s="68"/>
    </row>
    <row r="59" spans="1:10" hidden="1" outlineLevel="1" x14ac:dyDescent="0.45">
      <c r="A59" s="15"/>
      <c r="B59" s="15" t="s">
        <v>74</v>
      </c>
      <c r="C59" s="68"/>
      <c r="D59" s="68"/>
      <c r="E59" s="68"/>
      <c r="F59" s="68"/>
      <c r="G59" s="68"/>
      <c r="H59" s="68"/>
      <c r="I59" s="68"/>
      <c r="J59" s="68"/>
    </row>
    <row r="60" spans="1:10" hidden="1" outlineLevel="1" x14ac:dyDescent="0.45">
      <c r="A60" s="15"/>
      <c r="B60" s="15" t="s">
        <v>75</v>
      </c>
      <c r="C60" s="68"/>
      <c r="D60" s="68"/>
      <c r="E60" s="68"/>
      <c r="F60" s="68"/>
      <c r="G60" s="68"/>
      <c r="H60" s="68"/>
      <c r="I60" s="68"/>
      <c r="J60" s="68"/>
    </row>
    <row r="61" spans="1:10" hidden="1" outlineLevel="1" x14ac:dyDescent="0.45">
      <c r="A61" s="15"/>
      <c r="B61" s="15" t="s">
        <v>76</v>
      </c>
      <c r="C61" s="68"/>
      <c r="D61" s="68"/>
      <c r="E61" s="68"/>
      <c r="F61" s="68"/>
      <c r="G61" s="68"/>
      <c r="H61" s="68"/>
      <c r="I61" s="68"/>
      <c r="J61" s="68"/>
    </row>
    <row r="62" spans="1:10" hidden="1" outlineLevel="1" x14ac:dyDescent="0.45">
      <c r="A62" s="15"/>
      <c r="B62" s="15" t="s">
        <v>77</v>
      </c>
      <c r="C62" s="68"/>
      <c r="D62" s="68"/>
      <c r="E62" s="68"/>
      <c r="F62" s="68"/>
      <c r="G62" s="68"/>
      <c r="H62" s="68"/>
      <c r="I62" s="68"/>
      <c r="J62" s="68"/>
    </row>
    <row r="63" spans="1:10" hidden="1" outlineLevel="1" x14ac:dyDescent="0.45">
      <c r="A63" s="15"/>
      <c r="B63" s="15" t="s">
        <v>78</v>
      </c>
      <c r="C63" s="68"/>
      <c r="D63" s="68"/>
      <c r="E63" s="68"/>
      <c r="F63" s="68"/>
      <c r="G63" s="68"/>
      <c r="H63" s="68"/>
      <c r="I63" s="68"/>
      <c r="J63" s="68"/>
    </row>
    <row r="64" spans="1:10" hidden="1" outlineLevel="1" x14ac:dyDescent="0.45">
      <c r="A64" s="15"/>
      <c r="B64" s="15" t="s">
        <v>79</v>
      </c>
      <c r="C64" s="68"/>
      <c r="D64" s="68"/>
      <c r="E64" s="68"/>
      <c r="F64" s="68"/>
      <c r="G64" s="68"/>
      <c r="H64" s="68"/>
      <c r="I64" s="68"/>
      <c r="J64" s="68"/>
    </row>
    <row r="65" spans="1:10" hidden="1" outlineLevel="1" x14ac:dyDescent="0.45">
      <c r="A65" s="15"/>
      <c r="B65" s="15" t="s">
        <v>80</v>
      </c>
      <c r="C65" s="68"/>
      <c r="D65" s="68"/>
      <c r="E65" s="68"/>
      <c r="F65" s="68"/>
      <c r="G65" s="68"/>
      <c r="H65" s="68"/>
      <c r="I65" s="68"/>
      <c r="J65" s="68"/>
    </row>
    <row r="66" spans="1:10" hidden="1" outlineLevel="1" x14ac:dyDescent="0.45">
      <c r="A66" s="15"/>
      <c r="B66" s="15" t="s">
        <v>81</v>
      </c>
      <c r="C66" s="68"/>
      <c r="D66" s="68"/>
      <c r="E66" s="68"/>
      <c r="F66" s="68"/>
      <c r="G66" s="68"/>
      <c r="H66" s="68"/>
      <c r="I66" s="68"/>
      <c r="J66" s="68"/>
    </row>
    <row r="67" spans="1:10" hidden="1" outlineLevel="1" x14ac:dyDescent="0.45">
      <c r="A67" s="15"/>
      <c r="B67" s="15" t="s">
        <v>82</v>
      </c>
      <c r="C67" s="68"/>
      <c r="D67" s="68"/>
      <c r="E67" s="68"/>
      <c r="F67" s="68"/>
      <c r="G67" s="68"/>
      <c r="H67" s="68"/>
      <c r="I67" s="68"/>
      <c r="J67" s="68"/>
    </row>
    <row r="68" spans="1:10" hidden="1" outlineLevel="1" x14ac:dyDescent="0.45">
      <c r="A68" s="15"/>
      <c r="B68" s="15" t="s">
        <v>83</v>
      </c>
      <c r="C68" s="68"/>
      <c r="D68" s="68"/>
      <c r="E68" s="68"/>
      <c r="F68" s="68"/>
      <c r="G68" s="68"/>
      <c r="H68" s="68"/>
      <c r="I68" s="68"/>
      <c r="J68" s="68"/>
    </row>
    <row r="69" spans="1:10" collapsed="1" x14ac:dyDescent="0.45">
      <c r="A69" s="15">
        <v>2015</v>
      </c>
      <c r="B69" s="15"/>
      <c r="C69" s="80"/>
      <c r="D69" s="80"/>
      <c r="E69" s="80"/>
      <c r="F69" s="80"/>
      <c r="G69" s="80"/>
      <c r="H69" s="80"/>
      <c r="I69" s="80"/>
      <c r="J69" s="80"/>
    </row>
    <row r="70" spans="1:10" hidden="1" outlineLevel="1" x14ac:dyDescent="0.45">
      <c r="A70" s="15"/>
      <c r="B70" s="15" t="s">
        <v>72</v>
      </c>
      <c r="C70" s="68"/>
      <c r="D70" s="68"/>
      <c r="E70" s="68"/>
      <c r="F70" s="68"/>
      <c r="G70" s="68"/>
      <c r="H70" s="68"/>
      <c r="I70" s="68"/>
      <c r="J70" s="68"/>
    </row>
    <row r="71" spans="1:10" hidden="1" outlineLevel="1" x14ac:dyDescent="0.45">
      <c r="A71" s="15"/>
      <c r="B71" s="15" t="s">
        <v>73</v>
      </c>
      <c r="C71" s="68"/>
      <c r="D71" s="68"/>
      <c r="E71" s="68"/>
      <c r="F71" s="68"/>
      <c r="G71" s="68"/>
      <c r="H71" s="68"/>
      <c r="I71" s="68"/>
      <c r="J71" s="68"/>
    </row>
    <row r="72" spans="1:10" hidden="1" outlineLevel="1" x14ac:dyDescent="0.45">
      <c r="A72" s="15"/>
      <c r="B72" s="15" t="s">
        <v>74</v>
      </c>
      <c r="C72" s="68"/>
      <c r="D72" s="68"/>
      <c r="E72" s="68"/>
      <c r="F72" s="68"/>
      <c r="G72" s="68"/>
      <c r="H72" s="68"/>
      <c r="I72" s="68"/>
      <c r="J72" s="68"/>
    </row>
    <row r="73" spans="1:10" hidden="1" outlineLevel="1" x14ac:dyDescent="0.45">
      <c r="A73" s="15"/>
      <c r="B73" s="15" t="s">
        <v>75</v>
      </c>
      <c r="C73" s="68"/>
      <c r="D73" s="68"/>
      <c r="E73" s="68"/>
      <c r="F73" s="68"/>
      <c r="G73" s="68"/>
      <c r="H73" s="68"/>
      <c r="I73" s="68"/>
      <c r="J73" s="68"/>
    </row>
    <row r="74" spans="1:10" hidden="1" outlineLevel="1" x14ac:dyDescent="0.45">
      <c r="A74" s="15"/>
      <c r="B74" s="15" t="s">
        <v>76</v>
      </c>
      <c r="C74" s="68"/>
      <c r="D74" s="68"/>
      <c r="E74" s="68"/>
      <c r="F74" s="68"/>
      <c r="G74" s="68"/>
      <c r="H74" s="68"/>
      <c r="I74" s="68"/>
      <c r="J74" s="68"/>
    </row>
    <row r="75" spans="1:10" hidden="1" outlineLevel="1" x14ac:dyDescent="0.45">
      <c r="A75" s="15"/>
      <c r="B75" s="15" t="s">
        <v>77</v>
      </c>
      <c r="C75" s="68"/>
      <c r="D75" s="68"/>
      <c r="E75" s="68"/>
      <c r="F75" s="68"/>
      <c r="G75" s="68"/>
      <c r="H75" s="68"/>
      <c r="I75" s="68"/>
      <c r="J75" s="68"/>
    </row>
    <row r="76" spans="1:10" hidden="1" outlineLevel="1" x14ac:dyDescent="0.45">
      <c r="A76" s="15"/>
      <c r="B76" s="15" t="s">
        <v>78</v>
      </c>
      <c r="C76" s="68"/>
      <c r="D76" s="68"/>
      <c r="E76" s="68"/>
      <c r="F76" s="68"/>
      <c r="G76" s="68"/>
      <c r="H76" s="68"/>
      <c r="I76" s="68"/>
      <c r="J76" s="68"/>
    </row>
    <row r="77" spans="1:10" hidden="1" outlineLevel="1" x14ac:dyDescent="0.45">
      <c r="A77" s="15"/>
      <c r="B77" s="15" t="s">
        <v>79</v>
      </c>
      <c r="C77" s="68"/>
      <c r="D77" s="68"/>
      <c r="E77" s="68"/>
      <c r="F77" s="68"/>
      <c r="G77" s="68"/>
      <c r="H77" s="68"/>
      <c r="I77" s="68"/>
      <c r="J77" s="68"/>
    </row>
    <row r="78" spans="1:10" hidden="1" outlineLevel="1" x14ac:dyDescent="0.45">
      <c r="A78" s="15"/>
      <c r="B78" s="15" t="s">
        <v>80</v>
      </c>
      <c r="C78" s="68"/>
      <c r="D78" s="68"/>
      <c r="E78" s="68"/>
      <c r="F78" s="68"/>
      <c r="G78" s="68"/>
      <c r="H78" s="68"/>
      <c r="I78" s="68"/>
      <c r="J78" s="68"/>
    </row>
    <row r="79" spans="1:10" hidden="1" outlineLevel="1" x14ac:dyDescent="0.45">
      <c r="A79" s="15"/>
      <c r="B79" s="15" t="s">
        <v>81</v>
      </c>
      <c r="C79" s="68"/>
      <c r="D79" s="68"/>
      <c r="E79" s="68"/>
      <c r="F79" s="68"/>
      <c r="G79" s="68"/>
      <c r="H79" s="68"/>
      <c r="I79" s="68"/>
      <c r="J79" s="68"/>
    </row>
    <row r="80" spans="1:10" hidden="1" outlineLevel="1" x14ac:dyDescent="0.45">
      <c r="A80" s="15"/>
      <c r="B80" s="15" t="s">
        <v>82</v>
      </c>
      <c r="C80" s="68"/>
      <c r="D80" s="68"/>
      <c r="E80" s="68"/>
      <c r="F80" s="68"/>
      <c r="G80" s="68"/>
      <c r="H80" s="68"/>
      <c r="I80" s="68"/>
      <c r="J80" s="68"/>
    </row>
    <row r="81" spans="1:10" hidden="1" outlineLevel="1" x14ac:dyDescent="0.45">
      <c r="A81" s="15"/>
      <c r="B81" s="15" t="s">
        <v>83</v>
      </c>
      <c r="C81" s="68"/>
      <c r="D81" s="68"/>
      <c r="E81" s="68"/>
      <c r="F81" s="68"/>
      <c r="G81" s="68"/>
      <c r="H81" s="68"/>
      <c r="I81" s="68"/>
      <c r="J81" s="68"/>
    </row>
    <row r="82" spans="1:10" collapsed="1" x14ac:dyDescent="0.45">
      <c r="A82" s="15">
        <v>2016</v>
      </c>
      <c r="B82" s="15"/>
      <c r="C82" s="80"/>
      <c r="D82" s="80"/>
      <c r="E82" s="80"/>
      <c r="F82" s="80"/>
      <c r="G82" s="80"/>
      <c r="H82" s="80"/>
      <c r="I82" s="80"/>
      <c r="J82" s="80"/>
    </row>
    <row r="83" spans="1:10" hidden="1" outlineLevel="1" x14ac:dyDescent="0.45">
      <c r="A83" s="15"/>
      <c r="B83" s="15" t="s">
        <v>72</v>
      </c>
      <c r="C83" s="68"/>
      <c r="D83" s="68"/>
      <c r="E83" s="68"/>
      <c r="F83" s="68"/>
      <c r="G83" s="68"/>
      <c r="H83" s="68"/>
      <c r="I83" s="68"/>
      <c r="J83" s="68"/>
    </row>
    <row r="84" spans="1:10" hidden="1" outlineLevel="1" x14ac:dyDescent="0.45">
      <c r="A84" s="15"/>
      <c r="B84" s="15" t="s">
        <v>73</v>
      </c>
      <c r="C84" s="68"/>
      <c r="D84" s="68"/>
      <c r="E84" s="68"/>
      <c r="F84" s="68"/>
      <c r="G84" s="68"/>
      <c r="H84" s="68"/>
      <c r="I84" s="68"/>
      <c r="J84" s="68"/>
    </row>
    <row r="85" spans="1:10" hidden="1" outlineLevel="1" x14ac:dyDescent="0.45">
      <c r="A85" s="15"/>
      <c r="B85" s="15" t="s">
        <v>74</v>
      </c>
      <c r="C85" s="68"/>
      <c r="D85" s="68"/>
      <c r="E85" s="68"/>
      <c r="F85" s="68"/>
      <c r="G85" s="68"/>
      <c r="H85" s="68"/>
      <c r="I85" s="68"/>
      <c r="J85" s="68"/>
    </row>
    <row r="86" spans="1:10" hidden="1" outlineLevel="1" x14ac:dyDescent="0.45">
      <c r="A86" s="15"/>
      <c r="B86" s="15" t="s">
        <v>75</v>
      </c>
      <c r="C86" s="68"/>
      <c r="D86" s="68"/>
      <c r="E86" s="68"/>
      <c r="F86" s="68"/>
      <c r="G86" s="68"/>
      <c r="H86" s="68"/>
      <c r="I86" s="68"/>
      <c r="J86" s="68"/>
    </row>
    <row r="87" spans="1:10" hidden="1" outlineLevel="1" x14ac:dyDescent="0.45">
      <c r="A87" s="15"/>
      <c r="B87" s="15" t="s">
        <v>76</v>
      </c>
      <c r="C87" s="68"/>
      <c r="D87" s="68"/>
      <c r="E87" s="68"/>
      <c r="F87" s="68"/>
      <c r="G87" s="68"/>
      <c r="H87" s="68"/>
      <c r="I87" s="68"/>
      <c r="J87" s="68"/>
    </row>
    <row r="88" spans="1:10" hidden="1" outlineLevel="1" x14ac:dyDescent="0.45">
      <c r="A88" s="15"/>
      <c r="B88" s="15" t="s">
        <v>77</v>
      </c>
      <c r="C88" s="68"/>
      <c r="D88" s="68"/>
      <c r="E88" s="68"/>
      <c r="F88" s="68"/>
      <c r="G88" s="68"/>
      <c r="H88" s="68"/>
      <c r="I88" s="68"/>
      <c r="J88" s="68"/>
    </row>
    <row r="89" spans="1:10" hidden="1" outlineLevel="1" x14ac:dyDescent="0.45">
      <c r="A89" s="15"/>
      <c r="B89" s="15" t="s">
        <v>78</v>
      </c>
      <c r="C89" s="68"/>
      <c r="D89" s="68"/>
      <c r="E89" s="68"/>
      <c r="F89" s="68"/>
      <c r="G89" s="68"/>
      <c r="H89" s="68"/>
      <c r="I89" s="68"/>
      <c r="J89" s="68"/>
    </row>
    <row r="90" spans="1:10" hidden="1" outlineLevel="1" x14ac:dyDescent="0.45">
      <c r="A90" s="15"/>
      <c r="B90" s="15" t="s">
        <v>79</v>
      </c>
      <c r="C90" s="68"/>
      <c r="D90" s="68"/>
      <c r="E90" s="68"/>
      <c r="F90" s="68"/>
      <c r="G90" s="68"/>
      <c r="H90" s="68"/>
      <c r="I90" s="68"/>
      <c r="J90" s="68"/>
    </row>
    <row r="91" spans="1:10" hidden="1" outlineLevel="1" x14ac:dyDescent="0.45">
      <c r="A91" s="15"/>
      <c r="B91" s="15" t="s">
        <v>80</v>
      </c>
      <c r="C91" s="68"/>
      <c r="D91" s="68"/>
      <c r="E91" s="68"/>
      <c r="F91" s="68"/>
      <c r="G91" s="68"/>
      <c r="H91" s="68"/>
      <c r="I91" s="68"/>
      <c r="J91" s="68"/>
    </row>
    <row r="92" spans="1:10" hidden="1" outlineLevel="1" x14ac:dyDescent="0.45">
      <c r="A92" s="15"/>
      <c r="B92" s="15" t="s">
        <v>81</v>
      </c>
      <c r="C92" s="68"/>
      <c r="D92" s="68"/>
      <c r="E92" s="68"/>
      <c r="F92" s="68"/>
      <c r="G92" s="68"/>
      <c r="H92" s="68"/>
      <c r="I92" s="68"/>
      <c r="J92" s="68"/>
    </row>
    <row r="93" spans="1:10" hidden="1" outlineLevel="1" x14ac:dyDescent="0.45">
      <c r="A93" s="15"/>
      <c r="B93" s="15" t="s">
        <v>82</v>
      </c>
      <c r="C93" s="68"/>
      <c r="D93" s="68"/>
      <c r="E93" s="68"/>
      <c r="F93" s="68"/>
      <c r="G93" s="68"/>
      <c r="H93" s="68"/>
      <c r="I93" s="68"/>
      <c r="J93" s="68"/>
    </row>
    <row r="94" spans="1:10" hidden="1" outlineLevel="1" x14ac:dyDescent="0.45">
      <c r="A94" s="15"/>
      <c r="B94" s="15" t="s">
        <v>83</v>
      </c>
      <c r="C94" s="68"/>
      <c r="D94" s="68"/>
      <c r="E94" s="68"/>
      <c r="F94" s="68"/>
      <c r="G94" s="68"/>
      <c r="H94" s="68"/>
      <c r="I94" s="68"/>
      <c r="J94" s="68"/>
    </row>
    <row r="95" spans="1:10" collapsed="1" x14ac:dyDescent="0.45">
      <c r="A95" s="15">
        <v>2017</v>
      </c>
      <c r="B95" s="15"/>
      <c r="C95" s="80"/>
      <c r="D95" s="80"/>
      <c r="E95" s="80"/>
      <c r="F95" s="80"/>
      <c r="G95" s="80"/>
      <c r="H95" s="80"/>
      <c r="I95" s="80"/>
      <c r="J95" s="80"/>
    </row>
    <row r="96" spans="1:10" hidden="1" outlineLevel="1" x14ac:dyDescent="0.45">
      <c r="A96" s="15"/>
      <c r="B96" s="15" t="s">
        <v>72</v>
      </c>
      <c r="C96" s="68"/>
      <c r="D96" s="68"/>
      <c r="E96" s="68"/>
      <c r="F96" s="68"/>
      <c r="G96" s="68"/>
      <c r="H96" s="68"/>
      <c r="I96" s="68"/>
      <c r="J96" s="68"/>
    </row>
    <row r="97" spans="1:10" hidden="1" outlineLevel="1" x14ac:dyDescent="0.45">
      <c r="A97" s="15"/>
      <c r="B97" s="15" t="s">
        <v>73</v>
      </c>
      <c r="C97" s="68"/>
      <c r="D97" s="68"/>
      <c r="E97" s="68"/>
      <c r="F97" s="68"/>
      <c r="G97" s="68"/>
      <c r="H97" s="68"/>
      <c r="I97" s="68"/>
      <c r="J97" s="68"/>
    </row>
    <row r="98" spans="1:10" hidden="1" outlineLevel="1" x14ac:dyDescent="0.45">
      <c r="A98" s="15"/>
      <c r="B98" s="15" t="s">
        <v>74</v>
      </c>
      <c r="C98" s="68"/>
      <c r="D98" s="68"/>
      <c r="E98" s="68"/>
      <c r="F98" s="68"/>
      <c r="G98" s="68"/>
      <c r="H98" s="68"/>
      <c r="I98" s="68"/>
      <c r="J98" s="68"/>
    </row>
    <row r="99" spans="1:10" hidden="1" outlineLevel="1" x14ac:dyDescent="0.45">
      <c r="A99" s="15"/>
      <c r="B99" s="15" t="s">
        <v>75</v>
      </c>
      <c r="C99" s="68"/>
      <c r="D99" s="68"/>
      <c r="E99" s="68"/>
      <c r="F99" s="68"/>
      <c r="G99" s="68"/>
      <c r="H99" s="68"/>
      <c r="I99" s="68"/>
      <c r="J99" s="68"/>
    </row>
    <row r="100" spans="1:10" hidden="1" outlineLevel="1" x14ac:dyDescent="0.45">
      <c r="A100" s="15"/>
      <c r="B100" s="15" t="s">
        <v>76</v>
      </c>
      <c r="C100" s="68"/>
      <c r="D100" s="68"/>
      <c r="E100" s="68"/>
      <c r="F100" s="68"/>
      <c r="G100" s="68"/>
      <c r="H100" s="68"/>
      <c r="I100" s="68"/>
      <c r="J100" s="68"/>
    </row>
    <row r="101" spans="1:10" hidden="1" outlineLevel="1" x14ac:dyDescent="0.45">
      <c r="A101" s="15"/>
      <c r="B101" s="15" t="s">
        <v>77</v>
      </c>
      <c r="C101" s="68"/>
      <c r="D101" s="68"/>
      <c r="E101" s="68"/>
      <c r="F101" s="68"/>
      <c r="G101" s="68"/>
      <c r="H101" s="68"/>
      <c r="I101" s="68"/>
      <c r="J101" s="68"/>
    </row>
    <row r="102" spans="1:10" hidden="1" outlineLevel="1" x14ac:dyDescent="0.45">
      <c r="A102" s="15"/>
      <c r="B102" s="15" t="s">
        <v>78</v>
      </c>
      <c r="C102" s="68"/>
      <c r="D102" s="68"/>
      <c r="E102" s="68"/>
      <c r="F102" s="68"/>
      <c r="G102" s="68"/>
      <c r="H102" s="68"/>
      <c r="I102" s="68"/>
      <c r="J102" s="68"/>
    </row>
    <row r="103" spans="1:10" hidden="1" outlineLevel="1" x14ac:dyDescent="0.45">
      <c r="A103" s="15"/>
      <c r="B103" s="15" t="s">
        <v>79</v>
      </c>
      <c r="C103" s="68"/>
      <c r="D103" s="68"/>
      <c r="E103" s="68"/>
      <c r="F103" s="68"/>
      <c r="G103" s="68"/>
      <c r="H103" s="68"/>
      <c r="I103" s="68"/>
      <c r="J103" s="68"/>
    </row>
    <row r="104" spans="1:10" hidden="1" outlineLevel="1" x14ac:dyDescent="0.45">
      <c r="A104" s="15"/>
      <c r="B104" s="15" t="s">
        <v>80</v>
      </c>
      <c r="C104" s="68"/>
      <c r="D104" s="68"/>
      <c r="E104" s="68"/>
      <c r="F104" s="68"/>
      <c r="G104" s="68"/>
      <c r="H104" s="68"/>
      <c r="I104" s="68"/>
      <c r="J104" s="68"/>
    </row>
    <row r="105" spans="1:10" hidden="1" outlineLevel="1" x14ac:dyDescent="0.45">
      <c r="A105" s="15"/>
      <c r="B105" s="15" t="s">
        <v>81</v>
      </c>
      <c r="C105" s="68"/>
      <c r="D105" s="68"/>
      <c r="E105" s="68"/>
      <c r="F105" s="68"/>
      <c r="G105" s="68"/>
      <c r="H105" s="68"/>
      <c r="I105" s="68"/>
      <c r="J105" s="68"/>
    </row>
    <row r="106" spans="1:10" hidden="1" outlineLevel="1" x14ac:dyDescent="0.45">
      <c r="A106" s="15"/>
      <c r="B106" s="15" t="s">
        <v>82</v>
      </c>
      <c r="C106" s="68"/>
      <c r="D106" s="68"/>
      <c r="E106" s="68"/>
      <c r="F106" s="68"/>
      <c r="G106" s="68"/>
      <c r="H106" s="68"/>
      <c r="I106" s="68"/>
      <c r="J106" s="68"/>
    </row>
    <row r="107" spans="1:10" hidden="1" outlineLevel="1" x14ac:dyDescent="0.45">
      <c r="A107" s="15"/>
      <c r="B107" s="15" t="s">
        <v>83</v>
      </c>
      <c r="C107" s="68"/>
      <c r="D107" s="68"/>
      <c r="E107" s="68"/>
      <c r="F107" s="68"/>
      <c r="G107" s="68"/>
      <c r="H107" s="68"/>
      <c r="I107" s="68"/>
      <c r="J107" s="68"/>
    </row>
    <row r="108" spans="1:10" collapsed="1" x14ac:dyDescent="0.45">
      <c r="A108" s="15">
        <v>2018</v>
      </c>
      <c r="B108" s="15"/>
      <c r="C108" s="80"/>
      <c r="D108" s="80"/>
      <c r="E108" s="80"/>
      <c r="F108" s="80"/>
      <c r="G108" s="80"/>
      <c r="H108" s="80"/>
      <c r="I108" s="80"/>
      <c r="J108" s="80"/>
    </row>
    <row r="109" spans="1:10" hidden="1" outlineLevel="1" x14ac:dyDescent="0.45">
      <c r="A109" s="15"/>
      <c r="B109" s="15" t="s">
        <v>72</v>
      </c>
      <c r="C109" s="68"/>
      <c r="D109" s="68"/>
      <c r="E109" s="68"/>
      <c r="F109" s="68"/>
      <c r="G109" s="68"/>
      <c r="H109" s="68"/>
      <c r="I109" s="68"/>
      <c r="J109" s="68"/>
    </row>
    <row r="110" spans="1:10" hidden="1" outlineLevel="1" x14ac:dyDescent="0.45">
      <c r="A110" s="15"/>
      <c r="B110" s="15" t="s">
        <v>73</v>
      </c>
      <c r="C110" s="68"/>
      <c r="D110" s="68"/>
      <c r="E110" s="68"/>
      <c r="F110" s="68"/>
      <c r="G110" s="68"/>
      <c r="H110" s="68"/>
      <c r="I110" s="68"/>
      <c r="J110" s="68"/>
    </row>
    <row r="111" spans="1:10" hidden="1" outlineLevel="1" x14ac:dyDescent="0.45">
      <c r="A111" s="15"/>
      <c r="B111" s="15" t="s">
        <v>74</v>
      </c>
      <c r="C111" s="68"/>
      <c r="D111" s="68"/>
      <c r="E111" s="68"/>
      <c r="F111" s="68"/>
      <c r="G111" s="68"/>
      <c r="H111" s="68"/>
      <c r="I111" s="68"/>
      <c r="J111" s="68"/>
    </row>
    <row r="112" spans="1:10" hidden="1" outlineLevel="1" x14ac:dyDescent="0.45">
      <c r="A112" s="15"/>
      <c r="B112" s="15" t="s">
        <v>75</v>
      </c>
      <c r="C112" s="68"/>
      <c r="D112" s="68"/>
      <c r="E112" s="68"/>
      <c r="F112" s="68"/>
      <c r="G112" s="68"/>
      <c r="H112" s="68"/>
      <c r="I112" s="68"/>
      <c r="J112" s="68"/>
    </row>
    <row r="113" spans="1:10" hidden="1" outlineLevel="1" x14ac:dyDescent="0.45">
      <c r="A113" s="15"/>
      <c r="B113" s="15" t="s">
        <v>76</v>
      </c>
      <c r="C113" s="68"/>
      <c r="D113" s="68"/>
      <c r="E113" s="68"/>
      <c r="F113" s="68"/>
      <c r="G113" s="68"/>
      <c r="H113" s="68"/>
      <c r="I113" s="68"/>
      <c r="J113" s="68"/>
    </row>
    <row r="114" spans="1:10" hidden="1" outlineLevel="1" x14ac:dyDescent="0.45">
      <c r="A114" s="15"/>
      <c r="B114" s="15" t="s">
        <v>77</v>
      </c>
      <c r="C114" s="68"/>
      <c r="D114" s="68"/>
      <c r="E114" s="68"/>
      <c r="F114" s="68"/>
      <c r="G114" s="68"/>
      <c r="H114" s="68"/>
      <c r="I114" s="68"/>
      <c r="J114" s="68"/>
    </row>
    <row r="115" spans="1:10" hidden="1" outlineLevel="1" x14ac:dyDescent="0.45">
      <c r="A115" s="15"/>
      <c r="B115" s="15" t="s">
        <v>78</v>
      </c>
      <c r="C115" s="68"/>
      <c r="D115" s="68"/>
      <c r="E115" s="68"/>
      <c r="F115" s="68"/>
      <c r="G115" s="68"/>
      <c r="H115" s="68"/>
      <c r="I115" s="68"/>
      <c r="J115" s="68"/>
    </row>
    <row r="116" spans="1:10" hidden="1" outlineLevel="1" x14ac:dyDescent="0.45">
      <c r="A116" s="15"/>
      <c r="B116" s="15" t="s">
        <v>79</v>
      </c>
      <c r="C116" s="68"/>
      <c r="D116" s="68"/>
      <c r="E116" s="68"/>
      <c r="F116" s="68"/>
      <c r="G116" s="68"/>
      <c r="H116" s="68"/>
      <c r="I116" s="68"/>
      <c r="J116" s="68"/>
    </row>
    <row r="117" spans="1:10" hidden="1" outlineLevel="1" x14ac:dyDescent="0.45">
      <c r="A117" s="15"/>
      <c r="B117" s="15" t="s">
        <v>80</v>
      </c>
      <c r="C117" s="68"/>
      <c r="D117" s="68"/>
      <c r="E117" s="68"/>
      <c r="F117" s="68"/>
      <c r="G117" s="68"/>
      <c r="H117" s="68"/>
      <c r="I117" s="68"/>
      <c r="J117" s="68"/>
    </row>
    <row r="118" spans="1:10" hidden="1" outlineLevel="1" x14ac:dyDescent="0.45">
      <c r="A118" s="15"/>
      <c r="B118" s="15" t="s">
        <v>81</v>
      </c>
      <c r="C118" s="68"/>
      <c r="D118" s="68"/>
      <c r="E118" s="68"/>
      <c r="F118" s="68"/>
      <c r="G118" s="68"/>
      <c r="H118" s="68"/>
      <c r="I118" s="68"/>
      <c r="J118" s="68"/>
    </row>
    <row r="119" spans="1:10" hidden="1" outlineLevel="1" x14ac:dyDescent="0.45">
      <c r="A119" s="15"/>
      <c r="B119" s="15" t="s">
        <v>82</v>
      </c>
      <c r="C119" s="68"/>
      <c r="D119" s="68"/>
      <c r="E119" s="68"/>
      <c r="F119" s="68"/>
      <c r="G119" s="68"/>
      <c r="H119" s="68"/>
      <c r="I119" s="68"/>
      <c r="J119" s="68"/>
    </row>
    <row r="120" spans="1:10" hidden="1" outlineLevel="1" x14ac:dyDescent="0.45">
      <c r="A120" s="15"/>
      <c r="B120" s="15" t="s">
        <v>83</v>
      </c>
      <c r="C120" s="68"/>
      <c r="D120" s="68"/>
      <c r="E120" s="68"/>
      <c r="F120" s="68"/>
      <c r="G120" s="68"/>
      <c r="H120" s="68"/>
      <c r="I120" s="68"/>
      <c r="J120" s="68"/>
    </row>
    <row r="121" spans="1:10" x14ac:dyDescent="0.45">
      <c r="A121" s="15">
        <v>2019</v>
      </c>
      <c r="B121" s="15"/>
      <c r="C121" s="80"/>
      <c r="D121" s="80"/>
      <c r="E121" s="80"/>
      <c r="F121" s="80"/>
      <c r="G121" s="80"/>
      <c r="H121" s="80"/>
      <c r="I121" s="80"/>
      <c r="J121" s="80"/>
    </row>
    <row r="122" spans="1:10" hidden="1" outlineLevel="1" x14ac:dyDescent="0.45">
      <c r="A122" s="15"/>
      <c r="B122" s="15" t="s">
        <v>72</v>
      </c>
      <c r="C122" s="68"/>
      <c r="D122" s="68"/>
      <c r="E122" s="68"/>
      <c r="F122" s="68"/>
      <c r="G122" s="68"/>
      <c r="H122" s="68"/>
      <c r="I122" s="68"/>
      <c r="J122" s="68"/>
    </row>
    <row r="123" spans="1:10" hidden="1" outlineLevel="1" x14ac:dyDescent="0.45">
      <c r="A123" s="15"/>
      <c r="B123" s="15" t="s">
        <v>73</v>
      </c>
      <c r="C123" s="68"/>
      <c r="D123" s="68"/>
      <c r="E123" s="68"/>
      <c r="F123" s="68"/>
      <c r="G123" s="68"/>
      <c r="H123" s="68"/>
      <c r="I123" s="68"/>
      <c r="J123" s="68"/>
    </row>
    <row r="124" spans="1:10" hidden="1" outlineLevel="1" x14ac:dyDescent="0.45">
      <c r="A124" s="15"/>
      <c r="B124" s="15" t="s">
        <v>74</v>
      </c>
      <c r="C124" s="68"/>
      <c r="D124" s="68"/>
      <c r="E124" s="68"/>
      <c r="F124" s="68"/>
      <c r="G124" s="68"/>
      <c r="H124" s="68"/>
      <c r="I124" s="68"/>
      <c r="J124" s="68"/>
    </row>
    <row r="125" spans="1:10" hidden="1" outlineLevel="1" x14ac:dyDescent="0.45">
      <c r="A125" s="15"/>
      <c r="B125" s="15" t="s">
        <v>75</v>
      </c>
      <c r="C125" s="68"/>
      <c r="D125" s="68"/>
      <c r="E125" s="68"/>
      <c r="F125" s="68"/>
      <c r="G125" s="68"/>
      <c r="H125" s="68"/>
      <c r="I125" s="68"/>
      <c r="J125" s="68"/>
    </row>
    <row r="126" spans="1:10" hidden="1" outlineLevel="1" x14ac:dyDescent="0.45">
      <c r="A126" s="15"/>
      <c r="B126" s="15" t="s">
        <v>76</v>
      </c>
      <c r="C126" s="68"/>
      <c r="D126" s="68"/>
      <c r="E126" s="68"/>
      <c r="F126" s="68"/>
      <c r="G126" s="68"/>
      <c r="H126" s="68"/>
      <c r="I126" s="68"/>
      <c r="J126" s="68"/>
    </row>
    <row r="127" spans="1:10" hidden="1" outlineLevel="1" x14ac:dyDescent="0.45">
      <c r="A127" s="15"/>
      <c r="B127" s="15" t="s">
        <v>77</v>
      </c>
      <c r="C127" s="68"/>
      <c r="D127" s="68"/>
      <c r="E127" s="68"/>
      <c r="F127" s="68"/>
      <c r="G127" s="68"/>
      <c r="H127" s="68"/>
      <c r="I127" s="68"/>
      <c r="J127" s="68"/>
    </row>
    <row r="128" spans="1:10" hidden="1" outlineLevel="1" x14ac:dyDescent="0.45">
      <c r="A128" s="15"/>
      <c r="B128" s="15" t="s">
        <v>78</v>
      </c>
      <c r="C128" s="68"/>
      <c r="D128" s="68"/>
      <c r="E128" s="68"/>
      <c r="F128" s="68"/>
      <c r="G128" s="68"/>
      <c r="H128" s="68"/>
      <c r="I128" s="68"/>
      <c r="J128" s="68"/>
    </row>
    <row r="129" spans="1:10" hidden="1" outlineLevel="1" x14ac:dyDescent="0.45">
      <c r="A129" s="15"/>
      <c r="B129" s="15" t="s">
        <v>79</v>
      </c>
      <c r="C129" s="68"/>
      <c r="D129" s="68"/>
      <c r="E129" s="68"/>
      <c r="F129" s="68"/>
      <c r="G129" s="68"/>
      <c r="H129" s="68"/>
      <c r="I129" s="68"/>
      <c r="J129" s="68"/>
    </row>
    <row r="130" spans="1:10" hidden="1" outlineLevel="1" x14ac:dyDescent="0.45">
      <c r="A130" s="15"/>
      <c r="B130" s="15" t="s">
        <v>80</v>
      </c>
      <c r="C130" s="68"/>
      <c r="D130" s="68"/>
      <c r="E130" s="68"/>
      <c r="F130" s="68"/>
      <c r="G130" s="68"/>
      <c r="H130" s="68"/>
      <c r="I130" s="68"/>
      <c r="J130" s="68"/>
    </row>
    <row r="131" spans="1:10" hidden="1" outlineLevel="1" x14ac:dyDescent="0.45">
      <c r="A131" s="15"/>
      <c r="B131" s="15" t="s">
        <v>81</v>
      </c>
      <c r="C131" s="68"/>
      <c r="D131" s="68"/>
      <c r="E131" s="68"/>
      <c r="F131" s="68"/>
      <c r="G131" s="68"/>
      <c r="H131" s="68"/>
      <c r="I131" s="68"/>
      <c r="J131" s="68"/>
    </row>
    <row r="132" spans="1:10" hidden="1" outlineLevel="1" x14ac:dyDescent="0.45">
      <c r="A132" s="15"/>
      <c r="B132" s="15" t="s">
        <v>82</v>
      </c>
      <c r="C132" s="68"/>
      <c r="D132" s="68"/>
      <c r="E132" s="68"/>
      <c r="F132" s="68"/>
      <c r="G132" s="68"/>
      <c r="H132" s="68"/>
      <c r="I132" s="68"/>
      <c r="J132" s="68"/>
    </row>
    <row r="133" spans="1:10" hidden="1" outlineLevel="1" x14ac:dyDescent="0.45">
      <c r="A133" s="15"/>
      <c r="B133" s="15" t="s">
        <v>83</v>
      </c>
      <c r="C133" s="68"/>
      <c r="D133" s="68"/>
      <c r="E133" s="68"/>
      <c r="F133" s="68"/>
      <c r="G133" s="68"/>
      <c r="H133" s="68"/>
      <c r="I133" s="68"/>
      <c r="J133" s="68"/>
    </row>
    <row r="134" spans="1:10" outlineLevel="1" x14ac:dyDescent="0.45">
      <c r="A134" s="107">
        <v>2020</v>
      </c>
      <c r="B134" s="107"/>
      <c r="C134" s="107"/>
      <c r="D134" s="107"/>
      <c r="E134" s="107"/>
      <c r="F134" s="107"/>
      <c r="G134" s="107"/>
      <c r="H134" s="107"/>
      <c r="I134" s="107"/>
      <c r="J134" s="107"/>
    </row>
    <row r="135" spans="1:10" x14ac:dyDescent="0.45">
      <c r="A135" s="107">
        <v>2021</v>
      </c>
      <c r="B135" s="107"/>
      <c r="C135" s="107"/>
      <c r="D135" s="107"/>
      <c r="E135" s="107"/>
      <c r="F135" s="107"/>
      <c r="G135" s="107"/>
      <c r="H135" s="107"/>
      <c r="I135" s="107"/>
      <c r="J135" s="107"/>
    </row>
  </sheetData>
  <mergeCells count="2">
    <mergeCell ref="A1:J1"/>
    <mergeCell ref="A2:J2"/>
  </mergeCells>
  <phoneticPr fontId="12" type="noConversion"/>
  <pageMargins left="0.7" right="0.7" top="0.75" bottom="0.75" header="0.3" footer="0.3"/>
  <pageSetup paperSize="9" scale="72" fitToHeight="0" orientation="landscape" horizontalDpi="0" verticalDpi="0"/>
  <headerFooter>
    <oddHeader>&amp;L&amp;"Calibri,Normal"&amp;K000000FNOGEC - Outil DEET&amp;R&amp;"Calibri,Normal"&amp;K000000&amp;D</oddHeader>
    <oddFooter>&amp;L&amp;"Calibri,Normal"&amp;K000000© G-ON 2022 - Tous droits réservés&amp;C&amp;"Calibri,Normal"&amp;K000000Document  confidentiel et non contractuel&amp;R&amp;"Calibri,Normal"&amp;K000000&amp;P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2C1B24-5779-4E1C-8843-346C81222A90}">
  <sheetPr codeName="Feuil13">
    <tabColor rgb="FF00B0F0"/>
    <pageSetUpPr fitToPage="1"/>
  </sheetPr>
  <dimension ref="A1:P42"/>
  <sheetViews>
    <sheetView showGridLines="0" tabSelected="1" topLeftCell="B9" zoomScaleNormal="130" workbookViewId="0">
      <selection activeCell="F33" sqref="F33"/>
    </sheetView>
  </sheetViews>
  <sheetFormatPr baseColWidth="10" defaultRowHeight="14.25" x14ac:dyDescent="0.45"/>
  <cols>
    <col min="1" max="1" width="36.33203125" bestFit="1" customWidth="1"/>
    <col min="2" max="2" width="35.46484375" customWidth="1"/>
    <col min="3" max="3" width="42.1328125" customWidth="1"/>
    <col min="4" max="4" width="27.46484375" customWidth="1"/>
    <col min="5" max="5" width="21.46484375" bestFit="1" customWidth="1"/>
    <col min="6" max="6" width="23.33203125" bestFit="1" customWidth="1"/>
    <col min="7" max="7" width="22.6640625" customWidth="1"/>
    <col min="9" max="9" width="3.46484375" customWidth="1"/>
    <col min="10" max="10" width="19.796875" bestFit="1" customWidth="1"/>
    <col min="11" max="11" width="9.1328125" customWidth="1"/>
    <col min="12" max="12" width="21.33203125" bestFit="1" customWidth="1"/>
    <col min="13" max="15" width="9.46484375" bestFit="1" customWidth="1"/>
  </cols>
  <sheetData>
    <row r="1" spans="1:15" x14ac:dyDescent="0.45">
      <c r="A1" s="13" t="s">
        <v>12</v>
      </c>
      <c r="B1" s="78" t="e">
        <f>'Etape n°1 - Données d''entrée'!D5</f>
        <v>#N/A</v>
      </c>
    </row>
    <row r="2" spans="1:15" x14ac:dyDescent="0.45">
      <c r="A2" s="13" t="s">
        <v>118</v>
      </c>
      <c r="B2" s="78">
        <f>'Etape n°1 - Données d''entrée'!B3</f>
        <v>0</v>
      </c>
    </row>
    <row r="4" spans="1:15" x14ac:dyDescent="0.45">
      <c r="A4" s="92"/>
      <c r="B4" s="77" t="s">
        <v>119</v>
      </c>
      <c r="C4" s="77" t="s">
        <v>120</v>
      </c>
      <c r="J4" s="83"/>
      <c r="K4" s="83"/>
      <c r="L4" s="83" t="str">
        <f>B6</f>
        <v>Janvier 2012 à Décembre 2012</v>
      </c>
      <c r="M4" s="83">
        <v>2030</v>
      </c>
      <c r="N4" s="83">
        <v>2040</v>
      </c>
      <c r="O4" s="83">
        <v>2050</v>
      </c>
    </row>
    <row r="5" spans="1:15" ht="28.5" x14ac:dyDescent="0.45">
      <c r="A5" s="14" t="s">
        <v>140</v>
      </c>
      <c r="B5" s="88">
        <f>MAX(Calculs!R32:R123)</f>
        <v>0</v>
      </c>
      <c r="C5" s="89" t="e">
        <f>B5/$B$22</f>
        <v>#DIV/0!</v>
      </c>
      <c r="J5" s="83" t="s">
        <v>141</v>
      </c>
      <c r="K5" s="83"/>
      <c r="L5" s="114" t="e">
        <f>C5</f>
        <v>#DIV/0!</v>
      </c>
      <c r="M5" s="83"/>
      <c r="N5" s="83"/>
      <c r="O5" s="83"/>
    </row>
    <row r="6" spans="1:15" ht="33" customHeight="1" x14ac:dyDescent="0.45">
      <c r="A6" s="14" t="s">
        <v>137</v>
      </c>
      <c r="B6" s="8" t="str">
        <f>VLOOKUP('Etape n°3 - Synthèse'!B5,Calculs!R32:S123,2,FALSE)</f>
        <v>Janvier 2012 à Décembre 2012</v>
      </c>
      <c r="C6" s="82"/>
      <c r="J6" s="83" t="s">
        <v>142</v>
      </c>
      <c r="K6" s="83"/>
      <c r="L6" s="114"/>
      <c r="M6" s="84" t="e">
        <f>C9</f>
        <v>#DIV/0!</v>
      </c>
      <c r="N6" s="84" t="e">
        <f>C10</f>
        <v>#DIV/0!</v>
      </c>
      <c r="O6" s="84" t="e">
        <f>C11</f>
        <v>#DIV/0!</v>
      </c>
    </row>
    <row r="7" spans="1:15" x14ac:dyDescent="0.45">
      <c r="B7" s="58"/>
      <c r="J7" s="83" t="s">
        <v>145</v>
      </c>
      <c r="K7" s="83"/>
      <c r="L7" s="114"/>
      <c r="M7" s="84">
        <f>B14</f>
        <v>84</v>
      </c>
      <c r="N7" s="83"/>
      <c r="O7" s="83"/>
    </row>
    <row r="8" spans="1:15" x14ac:dyDescent="0.45">
      <c r="A8" s="77" t="s">
        <v>143</v>
      </c>
      <c r="B8" s="77" t="s">
        <v>119</v>
      </c>
      <c r="C8" s="77" t="s">
        <v>120</v>
      </c>
    </row>
    <row r="9" spans="1:15" x14ac:dyDescent="0.45">
      <c r="A9" s="5" t="s">
        <v>147</v>
      </c>
      <c r="B9" s="86">
        <f>(1-0.4)*B5</f>
        <v>0</v>
      </c>
      <c r="C9" s="87" t="e">
        <f>B9/$B$22</f>
        <v>#DIV/0!</v>
      </c>
    </row>
    <row r="10" spans="1:15" x14ac:dyDescent="0.45">
      <c r="A10" s="5" t="s">
        <v>148</v>
      </c>
      <c r="B10" s="86">
        <f>(1-0.5)*B5</f>
        <v>0</v>
      </c>
      <c r="C10" s="87" t="e">
        <f>B10/$B$22</f>
        <v>#DIV/0!</v>
      </c>
    </row>
    <row r="11" spans="1:15" x14ac:dyDescent="0.45">
      <c r="A11" s="5" t="s">
        <v>149</v>
      </c>
      <c r="B11" s="86">
        <f>(1-0.6)*B5</f>
        <v>0</v>
      </c>
      <c r="C11" s="87" t="e">
        <f>B11/$B$22</f>
        <v>#DIV/0!</v>
      </c>
    </row>
    <row r="12" spans="1:15" x14ac:dyDescent="0.45">
      <c r="B12" s="64"/>
      <c r="C12" s="64"/>
    </row>
    <row r="13" spans="1:15" x14ac:dyDescent="0.45">
      <c r="A13" s="47" t="s">
        <v>144</v>
      </c>
      <c r="B13" s="47" t="s">
        <v>120</v>
      </c>
      <c r="C13" s="85" t="s">
        <v>146</v>
      </c>
    </row>
    <row r="14" spans="1:15" x14ac:dyDescent="0.45">
      <c r="A14" s="15">
        <v>2030</v>
      </c>
      <c r="B14" s="91">
        <v>84</v>
      </c>
      <c r="C14" s="90" t="e">
        <f>1-B14/C5</f>
        <v>#DIV/0!</v>
      </c>
    </row>
    <row r="15" spans="1:15" x14ac:dyDescent="0.45">
      <c r="B15" s="108" t="s">
        <v>167</v>
      </c>
    </row>
    <row r="20" spans="1:16" s="57" customFormat="1" x14ac:dyDescent="0.45"/>
    <row r="21" spans="1:16" ht="15.75" x14ac:dyDescent="0.45">
      <c r="A21" s="61" t="s">
        <v>135</v>
      </c>
      <c r="B21" s="60">
        <f>'Etape n°1 - Données d''entrée'!B11</f>
        <v>0</v>
      </c>
      <c r="C21" s="59">
        <v>2</v>
      </c>
    </row>
    <row r="22" spans="1:16" ht="15.75" x14ac:dyDescent="0.45">
      <c r="A22" s="61" t="s">
        <v>127</v>
      </c>
      <c r="B22" s="99">
        <f>'Etape n°1 - Données d''entrée'!B7</f>
        <v>0</v>
      </c>
      <c r="C22" s="59">
        <v>3</v>
      </c>
    </row>
    <row r="23" spans="1:16" ht="15.5" customHeight="1" x14ac:dyDescent="0.45">
      <c r="A23" s="115"/>
      <c r="B23" s="119" t="s">
        <v>121</v>
      </c>
      <c r="C23" s="117" t="s">
        <v>122</v>
      </c>
      <c r="D23" s="121" t="s">
        <v>123</v>
      </c>
      <c r="E23" s="123" t="s">
        <v>124</v>
      </c>
      <c r="F23" s="125" t="s">
        <v>136</v>
      </c>
      <c r="G23" s="125"/>
    </row>
    <row r="24" spans="1:16" ht="28.5" x14ac:dyDescent="0.45">
      <c r="A24" s="116"/>
      <c r="B24" s="120"/>
      <c r="C24" s="118"/>
      <c r="D24" s="122"/>
      <c r="E24" s="124"/>
      <c r="F24" s="98" t="s">
        <v>159</v>
      </c>
      <c r="G24" s="97" t="s">
        <v>158</v>
      </c>
    </row>
    <row r="25" spans="1:16" ht="15.75" x14ac:dyDescent="0.45">
      <c r="A25" s="61">
        <v>2013</v>
      </c>
      <c r="B25" s="60">
        <f>IF(Calculs!D45=0,0,Calculs!D45+IF(SUM(C25:E25)&lt;&gt;0,0,IF(Calculs!$P$45="NC",Calculs!$N$45,Calculs!$P$45)))</f>
        <v>0</v>
      </c>
      <c r="C25" s="60">
        <f>IF(Calculs!E45=0,0,Calculs!E45+IF(Calculs!$P$45="NC",Calculs!$N$45,IF('Etape n°3 - Synthèse'!$B$21="Gaz naturel issu des réseaux",Calculs!$P$45)))</f>
        <v>0</v>
      </c>
      <c r="D25" s="60">
        <f>IF(Calculs!K45=0,0,Calculs!K45+IF(Calculs!$P$45="NC",Calculs!$N$45,IF('Etape n°3 - Synthèse'!$B$21=Calculs!$K$5,Calculs!$P$45)))</f>
        <v>0</v>
      </c>
      <c r="E25" s="60">
        <f>IF(Calculs!G45=0,0,Calculs!G45+IF(Calculs!$P$45="NC",Calculs!$N$45,IF('Etape n°3 - Synthèse'!$B$21=Calculs!$G$5,Calculs!$P$45)))</f>
        <v>0</v>
      </c>
      <c r="F25" s="60" t="e">
        <f>SUM(B25:E25)/'Etape n°1 - Données d''entrée'!$B$7</f>
        <v>#DIV/0!</v>
      </c>
      <c r="G25" s="76" t="e">
        <f t="shared" ref="G25:G31" si="0">IF(SUM(B25:D25)=0,0,(-SUM(B25:D25)+$B$5))/$B$5</f>
        <v>#DIV/0!</v>
      </c>
      <c r="H25" s="58"/>
      <c r="I25" s="58"/>
      <c r="J25" s="58"/>
      <c r="K25" s="58"/>
      <c r="L25" s="58"/>
      <c r="M25" s="58"/>
      <c r="N25" s="58"/>
      <c r="O25" s="58"/>
      <c r="P25" s="58"/>
    </row>
    <row r="26" spans="1:16" ht="15.75" x14ac:dyDescent="0.45">
      <c r="A26" s="61">
        <v>2014</v>
      </c>
      <c r="B26" s="60">
        <f>IF(Calculs!D58=0,0,Calculs!$D$58+IF(SUM(C26:E26)&lt;&gt;0,0,IF(Calculs!$P$58="NC",Calculs!$N$58,Calculs!$P$58)))</f>
        <v>0</v>
      </c>
      <c r="C26" s="60">
        <f>IF(Calculs!E58=0,0,Calculs!E58+IF(Calculs!$P$58="NC",Calculs!$N$58,IF('Etape n°3 - Synthèse'!$B$21="Gaz naturel issu des réseaux",Calculs!$P$58)))</f>
        <v>0</v>
      </c>
      <c r="D26" s="60">
        <f>IF(Calculs!K58=0,0,Calculs!K58+IF(Calculs!$P$58="NC",Calculs!$N$58,IF('Etape n°3 - Synthèse'!$B$21=Calculs!$K$5,Calculs!$P$58)))</f>
        <v>0</v>
      </c>
      <c r="E26" s="60">
        <f>IF(Calculs!G58=0,0,Calculs!G58+IF(Calculs!$P$58="NC",Calculs!$N$58,IF('Etape n°3 - Synthèse'!$B$21=Calculs!$G$5,Calculs!$P$58)))</f>
        <v>0</v>
      </c>
      <c r="F26" s="60" t="e">
        <f>SUM(B26:E26)/'Etape n°1 - Données d''entrée'!$B$7</f>
        <v>#DIV/0!</v>
      </c>
      <c r="G26" s="76" t="e">
        <f t="shared" si="0"/>
        <v>#DIV/0!</v>
      </c>
      <c r="H26" s="58"/>
      <c r="I26" s="58"/>
      <c r="J26" s="58"/>
      <c r="K26" s="58"/>
      <c r="L26" s="58"/>
      <c r="M26" s="58"/>
      <c r="N26" s="58"/>
      <c r="O26" s="58"/>
      <c r="P26" s="58"/>
    </row>
    <row r="27" spans="1:16" ht="15.75" x14ac:dyDescent="0.45">
      <c r="A27" s="61">
        <v>2015</v>
      </c>
      <c r="B27" s="60">
        <f>IF(Calculs!D71=0,0,Calculs!D71+IF(Calculs!P71="NC",Calculs!$N$71,Calculs!$P$71))</f>
        <v>0</v>
      </c>
      <c r="C27" s="60">
        <f>IF(Calculs!E84=0,0,Calculs!E84+IF(Calculs!$P$84="NC",Calculs!$N$84,Calculs!$P$84))</f>
        <v>0</v>
      </c>
      <c r="D27" s="60">
        <f>IF(Calculs!K71=0,0,Calculs!K71+IF(Calculs!R71="NC",Calculs!$N$71,Calculs!$P$71))</f>
        <v>0</v>
      </c>
      <c r="E27" s="60">
        <f>IF(Calculs!G71=0,0,Calculs!G71+IF(Calculs!S71="NC",Calculs!$N$71,Calculs!$P$71))</f>
        <v>0</v>
      </c>
      <c r="F27" s="60" t="e">
        <f>SUM(B27:E27)/'Etape n°1 - Données d''entrée'!$B$7</f>
        <v>#DIV/0!</v>
      </c>
      <c r="G27" s="76" t="e">
        <f t="shared" si="0"/>
        <v>#DIV/0!</v>
      </c>
      <c r="H27" s="58"/>
      <c r="I27" s="58"/>
      <c r="J27" s="58"/>
      <c r="K27" s="58"/>
      <c r="L27" s="58"/>
      <c r="M27" s="58"/>
      <c r="N27" s="58"/>
      <c r="O27" s="58"/>
      <c r="P27" s="58"/>
    </row>
    <row r="28" spans="1:16" ht="15.75" x14ac:dyDescent="0.45">
      <c r="A28" s="61">
        <v>2016</v>
      </c>
      <c r="B28" s="60">
        <f>IF(Calculs!D84=0,0,Calculs!D84+IF(SUM(C28:E28)&lt;&gt;0,0,IF(Calculs!$P$84="NC",Calculs!$N$84,Calculs!$P$84)))</f>
        <v>0</v>
      </c>
      <c r="C28" s="60">
        <f>IF(Calculs!E84=0,0,Calculs!E84+IF(Calculs!$P$84="NC",Calculs!$N$84,IF('Etape n°3 - Synthèse'!$B$21="Gaz naturel issu des réseaux",Calculs!$P$84)))</f>
        <v>0</v>
      </c>
      <c r="D28" s="60">
        <f>IF(Calculs!K84=0,0,Calculs!K84+IF(Calculs!$P$84="NC",Calculs!$N$84,IF('Etape n°3 - Synthèse'!$B$21=Calculs!$K$5,Calculs!$P$84)))</f>
        <v>0</v>
      </c>
      <c r="E28" s="60">
        <f>IF(Calculs!G84=0,0,Calculs!G84+IF(Calculs!$P$84="NC",Calculs!$N$84,IF('Etape n°3 - Synthèse'!$B$21=Calculs!$G$5,Calculs!$P$84)))</f>
        <v>0</v>
      </c>
      <c r="F28" s="60" t="e">
        <f>SUM(B28:E28)/'Etape n°1 - Données d''entrée'!$B$7</f>
        <v>#DIV/0!</v>
      </c>
      <c r="G28" s="76" t="e">
        <f t="shared" si="0"/>
        <v>#DIV/0!</v>
      </c>
      <c r="H28" s="58"/>
      <c r="I28" s="58"/>
      <c r="J28" s="58"/>
      <c r="K28" s="58"/>
      <c r="L28" s="58"/>
      <c r="M28" s="58"/>
      <c r="N28" s="58"/>
      <c r="O28" s="58"/>
      <c r="P28" s="58"/>
    </row>
    <row r="29" spans="1:16" ht="15.75" x14ac:dyDescent="0.45">
      <c r="A29" s="61">
        <v>2017</v>
      </c>
      <c r="B29" s="60">
        <f>IF(Calculs!D97=0,0,Calculs!D97+IF(SUM(C29:E29)&lt;&gt;0,0,IF(Calculs!$P$97="NC",Calculs!$N$97,Calculs!$P$97)))</f>
        <v>0</v>
      </c>
      <c r="C29" s="60">
        <f>IF(Calculs!E97=0,0,Calculs!E97+IF(Calculs!$P$97="NC",Calculs!$N$97,IF('Etape n°3 - Synthèse'!$B$21="Gaz naturel issu des réseaux",Calculs!$P$97)))</f>
        <v>0</v>
      </c>
      <c r="D29" s="60">
        <f>IF(Calculs!K97=0,0,Calculs!K97+IF(Calculs!$P$97="NC",Calculs!$N$97,IF('Etape n°3 - Synthèse'!$B$21=Calculs!$K$5,Calculs!$P$97)))</f>
        <v>0</v>
      </c>
      <c r="E29" s="60">
        <f>IF(Calculs!G97=0,0,Calculs!G97+IF(Calculs!$P$97="NC",Calculs!$N$97,IF('Etape n°3 - Synthèse'!$B$21=Calculs!$G$5,Calculs!$P$97)))</f>
        <v>0</v>
      </c>
      <c r="F29" s="60" t="e">
        <f>SUM(B29:E29)/'Etape n°1 - Données d''entrée'!$B$7</f>
        <v>#DIV/0!</v>
      </c>
      <c r="G29" s="76" t="e">
        <f t="shared" si="0"/>
        <v>#DIV/0!</v>
      </c>
      <c r="H29" s="58"/>
      <c r="I29" s="58"/>
      <c r="J29" s="58"/>
      <c r="K29" s="58"/>
      <c r="L29" s="58"/>
      <c r="M29" s="58"/>
      <c r="N29" s="58"/>
      <c r="O29" s="58"/>
      <c r="P29" s="58"/>
    </row>
    <row r="30" spans="1:16" ht="15.75" x14ac:dyDescent="0.45">
      <c r="A30" s="61">
        <v>2018</v>
      </c>
      <c r="B30" s="60">
        <f>IF(Calculs!D110=0,0,Calculs!D110+IF(SUM(C30:E30)=0,IF(Calculs!$P$110="NC",Calculs!$N$110,Calculs!$P$110),0))</f>
        <v>0</v>
      </c>
      <c r="C30" s="60">
        <f>IF(Calculs!E110=0,0,Calculs!E110+IF(Calculs!$P$110="NC",IF('Etape n°3 - Synthèse'!$B$21="Gaz naturel issu des réseaux",Calculs!$N$110,Calculs!$P$110)))</f>
        <v>0</v>
      </c>
      <c r="D30" s="60">
        <f>IF(Calculs!K110=0,0,Calculs!K110+IF(Calculs!$P$110="NC",Calculs!$N$110,IF('Etape n°3 - Synthèse'!$B$21=Calculs!$K$5,Calculs!$P$110)))</f>
        <v>0</v>
      </c>
      <c r="E30" s="60">
        <f>IF(Calculs!G110=0,0,Calculs!G110+IF(Calculs!$P$110="NC",Calculs!$N$110,IF('Etape n°3 - Synthèse'!$B$21=Calculs!$G$5,Calculs!$P$110)))</f>
        <v>0</v>
      </c>
      <c r="F30" s="60" t="e">
        <f>SUM(B30:E30)/'Etape n°1 - Données d''entrée'!$B$7</f>
        <v>#DIV/0!</v>
      </c>
      <c r="G30" s="76" t="e">
        <f t="shared" si="0"/>
        <v>#DIV/0!</v>
      </c>
      <c r="H30" s="58"/>
      <c r="I30" s="58"/>
      <c r="J30" s="58"/>
      <c r="K30" s="58"/>
      <c r="L30" s="58"/>
      <c r="M30" s="58"/>
      <c r="N30" s="58"/>
      <c r="O30" s="58"/>
      <c r="P30" s="58"/>
    </row>
    <row r="31" spans="1:16" ht="15.75" x14ac:dyDescent="0.45">
      <c r="A31" s="61">
        <v>2019</v>
      </c>
      <c r="B31" s="60">
        <f>IF(Calculs!D123=0,0,Calculs!D123+IF(SUM(C31:E31)&lt;&gt;0,0,IF(Calculs!$P$123="NC",Calculs!$N$123,Calculs!$P$123)))</f>
        <v>0</v>
      </c>
      <c r="C31" s="60">
        <f>IF(Calculs!E123=0,0,Calculs!E123+IF(Calculs!$P$123="NC",Calculs!$N$123,IF('Etape n°3 - Synthèse'!$B$21="Gaz naturel issu des réseaux",Calculs!$P$123)))</f>
        <v>0</v>
      </c>
      <c r="D31" s="60">
        <f>IF(Calculs!K123=0,0,Calculs!K123+IF(Calculs!$P$123="NC",Calculs!$N$123,IF('Etape n°3 - Synthèse'!$B$21=Calculs!$K$5,Calculs!$P$123)))</f>
        <v>0</v>
      </c>
      <c r="E31" s="60">
        <f>IF(Calculs!G123=0,0,Calculs!G123+IF(Calculs!$P$123="NC",Calculs!$N$123,IF('Etape n°3 - Synthèse'!$B$21=Calculs!$G$5,Calculs!$P$123)))</f>
        <v>0</v>
      </c>
      <c r="F31" s="60" t="e">
        <f>SUM(B31:E31)/'Etape n°1 - Données d''entrée'!$B$7</f>
        <v>#DIV/0!</v>
      </c>
      <c r="G31" s="76" t="e">
        <f t="shared" si="0"/>
        <v>#DIV/0!</v>
      </c>
      <c r="H31" s="58"/>
      <c r="I31" s="58"/>
      <c r="J31" s="58"/>
      <c r="K31" s="58"/>
      <c r="L31" s="58"/>
      <c r="M31" s="58"/>
      <c r="N31" s="58"/>
      <c r="O31" s="58"/>
      <c r="P31" s="58"/>
    </row>
    <row r="33" spans="1:5" s="57" customFormat="1" x14ac:dyDescent="0.45"/>
    <row r="34" spans="1:5" s="94" customFormat="1" ht="28.5" x14ac:dyDescent="0.45">
      <c r="A34" s="85" t="s">
        <v>153</v>
      </c>
      <c r="B34" s="85" t="s">
        <v>155</v>
      </c>
      <c r="C34" s="85" t="s">
        <v>156</v>
      </c>
      <c r="D34" s="85" t="s">
        <v>157</v>
      </c>
      <c r="E34" s="85" t="s">
        <v>152</v>
      </c>
    </row>
    <row r="35" spans="1:5" x14ac:dyDescent="0.45">
      <c r="A35" s="14" t="s">
        <v>154</v>
      </c>
      <c r="B35" s="95">
        <f>VLOOKUP($B$5,Calculs!$R$32:$XFD$124,Calculs!A8,FALSE)</f>
        <v>0</v>
      </c>
      <c r="C35" s="95">
        <v>0</v>
      </c>
      <c r="D35" s="95">
        <v>0</v>
      </c>
      <c r="E35" s="96">
        <f>B35*NRJ!E2</f>
        <v>0</v>
      </c>
    </row>
    <row r="36" spans="1:5" x14ac:dyDescent="0.45">
      <c r="A36" s="14" t="s">
        <v>56</v>
      </c>
      <c r="B36" s="95">
        <f>VLOOKUP($B$5,Calculs!$R$32:$XFD$124,Calculs!A9,FALSE)</f>
        <v>0</v>
      </c>
      <c r="C36" s="95">
        <v>0</v>
      </c>
      <c r="D36" s="95">
        <v>0</v>
      </c>
      <c r="E36" s="96">
        <f>B36*NRJ!E3</f>
        <v>0</v>
      </c>
    </row>
    <row r="37" spans="1:5" x14ac:dyDescent="0.45">
      <c r="A37" s="14" t="s">
        <v>57</v>
      </c>
      <c r="B37" s="95">
        <f>VLOOKUP($B$5,Calculs!$R$32:$XFD$124,Calculs!A10,FALSE)</f>
        <v>0</v>
      </c>
      <c r="C37" s="95">
        <v>0</v>
      </c>
      <c r="D37" s="95">
        <v>0</v>
      </c>
      <c r="E37" s="96">
        <f>B37*NRJ!E4</f>
        <v>0</v>
      </c>
    </row>
    <row r="38" spans="1:5" x14ac:dyDescent="0.45">
      <c r="A38" s="14" t="s">
        <v>32</v>
      </c>
      <c r="B38" s="95">
        <f>VLOOKUP($B$5,Calculs!$R$32:$XFD$124,Calculs!A11,FALSE)</f>
        <v>0</v>
      </c>
      <c r="C38" s="95">
        <v>0</v>
      </c>
      <c r="D38" s="95">
        <v>0</v>
      </c>
      <c r="E38" s="96">
        <f>B38*NRJ!E11</f>
        <v>0</v>
      </c>
    </row>
    <row r="39" spans="1:5" x14ac:dyDescent="0.45">
      <c r="A39" s="14" t="s">
        <v>61</v>
      </c>
      <c r="B39" s="95">
        <f>VLOOKUP($B$5,Calculs!$R$32:$XFD$124,Calculs!A12,FALSE)</f>
        <v>0</v>
      </c>
      <c r="C39" s="95">
        <v>0</v>
      </c>
      <c r="D39" s="95">
        <v>0</v>
      </c>
      <c r="E39" s="96">
        <f>B39*NRJ!E15</f>
        <v>0</v>
      </c>
    </row>
    <row r="40" spans="1:5" x14ac:dyDescent="0.45">
      <c r="A40" s="14" t="s">
        <v>62</v>
      </c>
      <c r="B40" s="95">
        <f>VLOOKUP($B$5,Calculs!$R$32:$XFD$124,Calculs!A13,FALSE)</f>
        <v>0</v>
      </c>
      <c r="C40" s="95">
        <v>0</v>
      </c>
      <c r="D40" s="95">
        <v>0</v>
      </c>
      <c r="E40" s="96">
        <f>B40*NRJ!E17</f>
        <v>0</v>
      </c>
    </row>
    <row r="41" spans="1:5" x14ac:dyDescent="0.45">
      <c r="A41" s="14" t="s">
        <v>63</v>
      </c>
      <c r="B41" s="95">
        <f>VLOOKUP($B$5,Calculs!$R$32:$XFD$124,Calculs!A14,FALSE)</f>
        <v>0</v>
      </c>
      <c r="C41" s="95">
        <v>0</v>
      </c>
      <c r="D41" s="95">
        <v>0</v>
      </c>
      <c r="E41" s="96">
        <f>B41*NRJ!E18</f>
        <v>0</v>
      </c>
    </row>
    <row r="42" spans="1:5" x14ac:dyDescent="0.45">
      <c r="A42" s="14" t="s">
        <v>64</v>
      </c>
      <c r="B42" s="95">
        <f>VLOOKUP($B$5,Calculs!$R$32:$XFD$124,Calculs!A15,FALSE)</f>
        <v>0</v>
      </c>
      <c r="C42" s="95">
        <v>0</v>
      </c>
      <c r="D42" s="95">
        <v>0</v>
      </c>
      <c r="E42" s="96">
        <f>B42*NRJ!E19</f>
        <v>0</v>
      </c>
    </row>
  </sheetData>
  <mergeCells count="7">
    <mergeCell ref="L5:L7"/>
    <mergeCell ref="A23:A24"/>
    <mergeCell ref="C23:C24"/>
    <mergeCell ref="B23:B24"/>
    <mergeCell ref="D23:D24"/>
    <mergeCell ref="E23:E24"/>
    <mergeCell ref="F23:G23"/>
  </mergeCells>
  <conditionalFormatting sqref="G25:G31">
    <cfRule type="cellIs" dxfId="2" priority="1" operator="equal">
      <formula>0</formula>
    </cfRule>
    <cfRule type="cellIs" dxfId="1" priority="2" operator="lessThan">
      <formula>0</formula>
    </cfRule>
    <cfRule type="cellIs" dxfId="0" priority="3" operator="greaterThan">
      <formula>0</formula>
    </cfRule>
  </conditionalFormatting>
  <pageMargins left="0.7" right="0.7" top="0.75" bottom="0.75" header="0.3" footer="0.3"/>
  <pageSetup paperSize="9" scale="39" fitToHeight="0" orientation="landscape" horizontalDpi="4294967293" r:id="rId1"/>
  <headerFooter>
    <oddHeader>&amp;L&amp;"Calibri,Normal"&amp;K000000FNOGEC - Outil DEET&amp;R&amp;"Calibri,Normal"&amp;K000000&amp;D</oddHeader>
    <oddFooter>&amp;L&amp;"Calibri,Normal"&amp;K000000© G-ON 2022 - Tous droits réservés&amp;C&amp;"Calibri,Normal"&amp;K000000Document  confidentiel et non contractuel&amp;R&amp;"Calibri,Normal"&amp;K000000&amp;P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D75319-7846-40D7-9A8A-C27735608696}">
  <sheetPr>
    <tabColor theme="2" tint="-9.9978637043366805E-2"/>
  </sheetPr>
  <dimension ref="A1:AB239"/>
  <sheetViews>
    <sheetView workbookViewId="0">
      <selection activeCell="G8" sqref="G8"/>
    </sheetView>
  </sheetViews>
  <sheetFormatPr baseColWidth="10" defaultRowHeight="14.25" outlineLevelRow="2" x14ac:dyDescent="0.45"/>
  <cols>
    <col min="1" max="1" width="3.796875" bestFit="1" customWidth="1"/>
    <col min="2" max="2" width="15.1328125" bestFit="1" customWidth="1"/>
    <col min="3" max="3" width="6.1328125" customWidth="1"/>
    <col min="4" max="4" width="9" bestFit="1" customWidth="1"/>
    <col min="5" max="5" width="24.6640625" bestFit="1" customWidth="1"/>
    <col min="6" max="6" width="30.33203125" bestFit="1" customWidth="1"/>
    <col min="7" max="7" width="15.33203125" bestFit="1" customWidth="1"/>
    <col min="8" max="8" width="12.796875" bestFit="1" customWidth="1"/>
    <col min="9" max="9" width="11.796875" bestFit="1" customWidth="1"/>
    <col min="10" max="10" width="10.6640625" bestFit="1" customWidth="1"/>
    <col min="11" max="11" width="14.796875" bestFit="1" customWidth="1"/>
    <col min="12" max="13" width="14.796875" customWidth="1"/>
    <col min="14" max="14" width="15.1328125" bestFit="1" customWidth="1"/>
    <col min="15" max="15" width="14.1328125" bestFit="1" customWidth="1"/>
    <col min="16" max="16" width="28.33203125" bestFit="1" customWidth="1"/>
    <col min="17" max="17" width="14.46484375" bestFit="1" customWidth="1"/>
    <col min="18" max="18" width="10.796875"/>
    <col min="19" max="19" width="29.6640625" bestFit="1" customWidth="1"/>
    <col min="20" max="20" width="10.796875" style="93"/>
  </cols>
  <sheetData>
    <row r="1" spans="1:28" x14ac:dyDescent="0.45">
      <c r="B1" t="s">
        <v>113</v>
      </c>
      <c r="C1">
        <f>'Etape n°1 - Données d''entrée'!B8</f>
        <v>0</v>
      </c>
    </row>
    <row r="2" spans="1:28" x14ac:dyDescent="0.45">
      <c r="B2" t="s">
        <v>12</v>
      </c>
      <c r="C2" t="e">
        <f>'Etape n°1 - Données d''entrée'!D5</f>
        <v>#N/A</v>
      </c>
    </row>
    <row r="5" spans="1:28" ht="71.25" x14ac:dyDescent="0.45">
      <c r="A5">
        <v>1</v>
      </c>
      <c r="B5" s="44" t="s">
        <v>71</v>
      </c>
      <c r="C5" s="44" t="s">
        <v>70</v>
      </c>
      <c r="D5" s="44" t="s">
        <v>55</v>
      </c>
      <c r="E5" s="44" t="s">
        <v>56</v>
      </c>
      <c r="F5" s="44" t="s">
        <v>57</v>
      </c>
      <c r="G5" s="44" t="s">
        <v>32</v>
      </c>
      <c r="H5" s="44" t="s">
        <v>61</v>
      </c>
      <c r="I5" s="44" t="s">
        <v>62</v>
      </c>
      <c r="J5" s="44" t="s">
        <v>63</v>
      </c>
      <c r="K5" s="44" t="s">
        <v>64</v>
      </c>
      <c r="L5" s="54" t="s">
        <v>117</v>
      </c>
      <c r="M5" s="54" t="s">
        <v>116</v>
      </c>
      <c r="N5" s="53" t="s">
        <v>110</v>
      </c>
      <c r="O5" s="53" t="s">
        <v>111</v>
      </c>
      <c r="P5" s="53" t="s">
        <v>112</v>
      </c>
      <c r="Q5" s="56" t="s">
        <v>69</v>
      </c>
      <c r="R5" s="126" t="s">
        <v>125</v>
      </c>
      <c r="S5" s="126"/>
      <c r="U5" s="14" t="s">
        <v>154</v>
      </c>
      <c r="V5" s="14" t="s">
        <v>56</v>
      </c>
      <c r="W5" s="14" t="s">
        <v>57</v>
      </c>
      <c r="X5" s="14" t="s">
        <v>32</v>
      </c>
      <c r="Y5" s="14" t="s">
        <v>61</v>
      </c>
      <c r="Z5" s="14" t="s">
        <v>62</v>
      </c>
      <c r="AA5" s="14" t="s">
        <v>63</v>
      </c>
      <c r="AB5" s="14" t="s">
        <v>64</v>
      </c>
    </row>
    <row r="6" spans="1:28" outlineLevel="1" x14ac:dyDescent="0.45">
      <c r="A6">
        <v>2</v>
      </c>
      <c r="B6" s="45"/>
      <c r="C6">
        <v>2010</v>
      </c>
      <c r="D6" s="46">
        <f>IF('Etape n°2 - Vos consommations'!C4&lt;&gt;0,'Etape n°2 - Vos consommations'!C4,SUM(Calculs!D7:D18))</f>
        <v>0</v>
      </c>
      <c r="E6" s="46">
        <f>'Etape n°2 - Vos consommations'!D4</f>
        <v>0</v>
      </c>
      <c r="F6" s="46">
        <f>'Etape n°2 - Vos consommations'!E4</f>
        <v>0</v>
      </c>
      <c r="G6" s="46">
        <f>'Etape n°2 - Vos consommations'!F4</f>
        <v>0</v>
      </c>
      <c r="H6" s="46">
        <f>'Etape n°2 - Vos consommations'!G4</f>
        <v>0</v>
      </c>
      <c r="I6" s="46">
        <f>'Etape n°2 - Vos consommations'!H4</f>
        <v>0</v>
      </c>
      <c r="J6" s="46">
        <f>'Etape n°2 - Vos consommations'!I4</f>
        <v>0</v>
      </c>
      <c r="K6" s="46">
        <f>'Etape n°2 - Vos consommations'!J4</f>
        <v>0</v>
      </c>
      <c r="L6" s="46"/>
      <c r="M6" s="46"/>
    </row>
    <row r="7" spans="1:28" outlineLevel="2" x14ac:dyDescent="0.45">
      <c r="A7">
        <v>3</v>
      </c>
      <c r="B7" t="s">
        <v>72</v>
      </c>
      <c r="C7">
        <v>2010</v>
      </c>
      <c r="D7" s="46">
        <f>'Etape n°2 - Vos consommations'!C5</f>
        <v>0</v>
      </c>
      <c r="E7" s="46">
        <f>'Etape n°2 - Vos consommations'!D5</f>
        <v>0</v>
      </c>
      <c r="F7" s="46">
        <f>'Etape n°2 - Vos consommations'!E5</f>
        <v>0</v>
      </c>
      <c r="G7" s="46">
        <f>'Etape n°2 - Vos consommations'!F5</f>
        <v>0</v>
      </c>
      <c r="H7" s="46">
        <f>'Etape n°2 - Vos consommations'!G5</f>
        <v>0</v>
      </c>
      <c r="I7" s="46">
        <f>'Etape n°2 - Vos consommations'!H5</f>
        <v>0</v>
      </c>
      <c r="J7" s="46">
        <f>'Etape n°2 - Vos consommations'!I5</f>
        <v>0</v>
      </c>
      <c r="K7" s="46">
        <f>'Etape n°2 - Vos consommations'!J5</f>
        <v>0</v>
      </c>
      <c r="L7" s="46"/>
      <c r="M7" s="46"/>
    </row>
    <row r="8" spans="1:28" outlineLevel="2" x14ac:dyDescent="0.45">
      <c r="A8">
        <v>4</v>
      </c>
      <c r="B8" t="s">
        <v>73</v>
      </c>
      <c r="C8">
        <v>2010</v>
      </c>
      <c r="D8" s="46">
        <f>'Etape n°2 - Vos consommations'!C6</f>
        <v>0</v>
      </c>
      <c r="E8" s="46">
        <f>'Etape n°2 - Vos consommations'!D6</f>
        <v>0</v>
      </c>
      <c r="F8" s="46">
        <f>'Etape n°2 - Vos consommations'!E6</f>
        <v>0</v>
      </c>
      <c r="G8" s="46">
        <f>'Etape n°2 - Vos consommations'!F6</f>
        <v>0</v>
      </c>
      <c r="H8" s="46">
        <f>'Etape n°2 - Vos consommations'!G6</f>
        <v>0</v>
      </c>
      <c r="I8" s="46">
        <f>'Etape n°2 - Vos consommations'!H6</f>
        <v>0</v>
      </c>
      <c r="J8" s="46">
        <f>'Etape n°2 - Vos consommations'!I6</f>
        <v>0</v>
      </c>
      <c r="K8" s="46">
        <f>'Etape n°2 - Vos consommations'!J6</f>
        <v>0</v>
      </c>
      <c r="L8" s="46"/>
      <c r="M8" s="46"/>
    </row>
    <row r="9" spans="1:28" outlineLevel="2" x14ac:dyDescent="0.45">
      <c r="A9">
        <v>5</v>
      </c>
      <c r="B9" t="s">
        <v>74</v>
      </c>
      <c r="C9">
        <v>2010</v>
      </c>
      <c r="D9" s="46">
        <f>'Etape n°2 - Vos consommations'!C7</f>
        <v>0</v>
      </c>
      <c r="E9" s="46">
        <f>'Etape n°2 - Vos consommations'!D7</f>
        <v>0</v>
      </c>
      <c r="F9" s="46">
        <f>'Etape n°2 - Vos consommations'!E7</f>
        <v>0</v>
      </c>
      <c r="G9" s="46">
        <f>'Etape n°2 - Vos consommations'!F7</f>
        <v>0</v>
      </c>
      <c r="H9" s="46">
        <f>'Etape n°2 - Vos consommations'!G7</f>
        <v>0</v>
      </c>
      <c r="I9" s="46">
        <f>'Etape n°2 - Vos consommations'!H7</f>
        <v>0</v>
      </c>
      <c r="J9" s="46">
        <f>'Etape n°2 - Vos consommations'!I7</f>
        <v>0</v>
      </c>
      <c r="K9" s="46">
        <f>'Etape n°2 - Vos consommations'!J7</f>
        <v>0</v>
      </c>
      <c r="L9" s="46"/>
      <c r="M9" s="46"/>
    </row>
    <row r="10" spans="1:28" outlineLevel="2" x14ac:dyDescent="0.45">
      <c r="A10">
        <v>6</v>
      </c>
      <c r="B10" t="s">
        <v>75</v>
      </c>
      <c r="C10">
        <v>2010</v>
      </c>
      <c r="D10" s="46">
        <f>'Etape n°2 - Vos consommations'!C8</f>
        <v>0</v>
      </c>
      <c r="E10" s="46">
        <f>'Etape n°2 - Vos consommations'!D8</f>
        <v>0</v>
      </c>
      <c r="F10" s="46">
        <f>'Etape n°2 - Vos consommations'!E8</f>
        <v>0</v>
      </c>
      <c r="G10" s="46">
        <f>'Etape n°2 - Vos consommations'!F8</f>
        <v>0</v>
      </c>
      <c r="H10" s="46">
        <f>'Etape n°2 - Vos consommations'!G8</f>
        <v>0</v>
      </c>
      <c r="I10" s="46">
        <f>'Etape n°2 - Vos consommations'!H8</f>
        <v>0</v>
      </c>
      <c r="J10" s="46">
        <f>'Etape n°2 - Vos consommations'!I8</f>
        <v>0</v>
      </c>
      <c r="K10" s="46">
        <f>'Etape n°2 - Vos consommations'!J8</f>
        <v>0</v>
      </c>
      <c r="L10" s="46"/>
      <c r="M10" s="46"/>
    </row>
    <row r="11" spans="1:28" outlineLevel="2" x14ac:dyDescent="0.45">
      <c r="A11">
        <v>7</v>
      </c>
      <c r="B11" t="s">
        <v>76</v>
      </c>
      <c r="C11">
        <v>2010</v>
      </c>
      <c r="D11" s="46">
        <f>'Etape n°2 - Vos consommations'!C9</f>
        <v>0</v>
      </c>
      <c r="E11" s="46">
        <f>'Etape n°2 - Vos consommations'!D9</f>
        <v>0</v>
      </c>
      <c r="F11" s="46">
        <f>'Etape n°2 - Vos consommations'!E9</f>
        <v>0</v>
      </c>
      <c r="G11" s="46">
        <f>'Etape n°2 - Vos consommations'!F9</f>
        <v>0</v>
      </c>
      <c r="H11" s="46">
        <f>'Etape n°2 - Vos consommations'!G9</f>
        <v>0</v>
      </c>
      <c r="I11" s="46">
        <f>'Etape n°2 - Vos consommations'!H9</f>
        <v>0</v>
      </c>
      <c r="J11" s="46">
        <f>'Etape n°2 - Vos consommations'!I9</f>
        <v>0</v>
      </c>
      <c r="K11" s="46">
        <f>'Etape n°2 - Vos consommations'!J9</f>
        <v>0</v>
      </c>
      <c r="L11" s="46"/>
      <c r="M11" s="46"/>
    </row>
    <row r="12" spans="1:28" outlineLevel="2" x14ac:dyDescent="0.45">
      <c r="A12">
        <v>8</v>
      </c>
      <c r="B12" t="s">
        <v>77</v>
      </c>
      <c r="C12">
        <v>2010</v>
      </c>
      <c r="D12" s="46">
        <f>'Etape n°2 - Vos consommations'!C10</f>
        <v>0</v>
      </c>
      <c r="E12" s="46">
        <f>'Etape n°2 - Vos consommations'!D10</f>
        <v>0</v>
      </c>
      <c r="F12" s="46">
        <f>'Etape n°2 - Vos consommations'!E10</f>
        <v>0</v>
      </c>
      <c r="G12" s="46">
        <f>'Etape n°2 - Vos consommations'!F10</f>
        <v>0</v>
      </c>
      <c r="H12" s="46">
        <f>'Etape n°2 - Vos consommations'!G10</f>
        <v>0</v>
      </c>
      <c r="I12" s="46">
        <f>'Etape n°2 - Vos consommations'!H10</f>
        <v>0</v>
      </c>
      <c r="J12" s="46">
        <f>'Etape n°2 - Vos consommations'!I10</f>
        <v>0</v>
      </c>
      <c r="K12" s="46">
        <f>'Etape n°2 - Vos consommations'!J10</f>
        <v>0</v>
      </c>
      <c r="L12" s="46"/>
      <c r="M12" s="46"/>
    </row>
    <row r="13" spans="1:28" outlineLevel="2" x14ac:dyDescent="0.45">
      <c r="A13">
        <v>9</v>
      </c>
      <c r="B13" t="s">
        <v>78</v>
      </c>
      <c r="C13">
        <v>2010</v>
      </c>
      <c r="D13" s="46">
        <f>'Etape n°2 - Vos consommations'!C11</f>
        <v>0</v>
      </c>
      <c r="E13" s="46">
        <f>'Etape n°2 - Vos consommations'!D11</f>
        <v>0</v>
      </c>
      <c r="F13" s="46">
        <f>'Etape n°2 - Vos consommations'!E11</f>
        <v>0</v>
      </c>
      <c r="G13" s="46">
        <f>'Etape n°2 - Vos consommations'!F11</f>
        <v>0</v>
      </c>
      <c r="H13" s="46">
        <f>'Etape n°2 - Vos consommations'!G11</f>
        <v>0</v>
      </c>
      <c r="I13" s="46">
        <f>'Etape n°2 - Vos consommations'!H11</f>
        <v>0</v>
      </c>
      <c r="J13" s="46">
        <f>'Etape n°2 - Vos consommations'!I11</f>
        <v>0</v>
      </c>
      <c r="K13" s="46">
        <f>'Etape n°2 - Vos consommations'!J11</f>
        <v>0</v>
      </c>
      <c r="L13" s="46"/>
      <c r="M13" s="46"/>
    </row>
    <row r="14" spans="1:28" outlineLevel="2" x14ac:dyDescent="0.45">
      <c r="A14">
        <v>10</v>
      </c>
      <c r="B14" t="s">
        <v>79</v>
      </c>
      <c r="C14">
        <v>2010</v>
      </c>
      <c r="D14" s="46">
        <f>'Etape n°2 - Vos consommations'!C12</f>
        <v>0</v>
      </c>
      <c r="E14" s="46">
        <f>'Etape n°2 - Vos consommations'!D12</f>
        <v>0</v>
      </c>
      <c r="F14" s="46">
        <f>'Etape n°2 - Vos consommations'!E12</f>
        <v>0</v>
      </c>
      <c r="G14" s="46">
        <f>'Etape n°2 - Vos consommations'!F12</f>
        <v>0</v>
      </c>
      <c r="H14" s="46">
        <f>'Etape n°2 - Vos consommations'!G12</f>
        <v>0</v>
      </c>
      <c r="I14" s="46">
        <f>'Etape n°2 - Vos consommations'!H12</f>
        <v>0</v>
      </c>
      <c r="J14" s="46">
        <f>'Etape n°2 - Vos consommations'!I12</f>
        <v>0</v>
      </c>
      <c r="K14" s="46">
        <f>'Etape n°2 - Vos consommations'!J12</f>
        <v>0</v>
      </c>
      <c r="L14" s="46"/>
      <c r="M14" s="46"/>
    </row>
    <row r="15" spans="1:28" outlineLevel="2" x14ac:dyDescent="0.45">
      <c r="A15">
        <v>11</v>
      </c>
      <c r="B15" t="s">
        <v>80</v>
      </c>
      <c r="C15">
        <v>2010</v>
      </c>
      <c r="D15" s="46">
        <f>'Etape n°2 - Vos consommations'!C13</f>
        <v>0</v>
      </c>
      <c r="E15" s="46">
        <f>'Etape n°2 - Vos consommations'!D13</f>
        <v>0</v>
      </c>
      <c r="F15" s="46">
        <f>'Etape n°2 - Vos consommations'!E13</f>
        <v>0</v>
      </c>
      <c r="G15" s="46">
        <f>'Etape n°2 - Vos consommations'!F13</f>
        <v>0</v>
      </c>
      <c r="H15" s="46">
        <f>'Etape n°2 - Vos consommations'!G13</f>
        <v>0</v>
      </c>
      <c r="I15" s="46">
        <f>'Etape n°2 - Vos consommations'!H13</f>
        <v>0</v>
      </c>
      <c r="J15" s="46">
        <f>'Etape n°2 - Vos consommations'!I13</f>
        <v>0</v>
      </c>
      <c r="K15" s="46">
        <f>'Etape n°2 - Vos consommations'!J13</f>
        <v>0</v>
      </c>
      <c r="L15" s="46"/>
      <c r="M15" s="46"/>
    </row>
    <row r="16" spans="1:28" outlineLevel="2" x14ac:dyDescent="0.45">
      <c r="A16">
        <v>12</v>
      </c>
      <c r="B16" t="s">
        <v>81</v>
      </c>
      <c r="C16">
        <v>2010</v>
      </c>
      <c r="D16" s="46">
        <f>'Etape n°2 - Vos consommations'!C14</f>
        <v>0</v>
      </c>
      <c r="E16" s="46">
        <f>'Etape n°2 - Vos consommations'!D14</f>
        <v>0</v>
      </c>
      <c r="F16" s="46">
        <f>'Etape n°2 - Vos consommations'!E14</f>
        <v>0</v>
      </c>
      <c r="G16" s="46">
        <f>'Etape n°2 - Vos consommations'!F14</f>
        <v>0</v>
      </c>
      <c r="H16" s="46">
        <f>'Etape n°2 - Vos consommations'!G14</f>
        <v>0</v>
      </c>
      <c r="I16" s="46">
        <f>'Etape n°2 - Vos consommations'!H14</f>
        <v>0</v>
      </c>
      <c r="J16" s="46">
        <f>'Etape n°2 - Vos consommations'!I14</f>
        <v>0</v>
      </c>
      <c r="K16" s="46">
        <f>'Etape n°2 - Vos consommations'!J14</f>
        <v>0</v>
      </c>
      <c r="L16" s="46"/>
      <c r="M16" s="46"/>
    </row>
    <row r="17" spans="1:28" outlineLevel="2" x14ac:dyDescent="0.45">
      <c r="A17">
        <v>13</v>
      </c>
      <c r="B17" t="s">
        <v>82</v>
      </c>
      <c r="C17">
        <v>2010</v>
      </c>
      <c r="D17" s="46">
        <f>'Etape n°2 - Vos consommations'!C15</f>
        <v>0</v>
      </c>
      <c r="E17" s="46">
        <f>'Etape n°2 - Vos consommations'!D15</f>
        <v>0</v>
      </c>
      <c r="F17" s="46">
        <f>'Etape n°2 - Vos consommations'!E15</f>
        <v>0</v>
      </c>
      <c r="G17" s="46">
        <f>'Etape n°2 - Vos consommations'!F15</f>
        <v>0</v>
      </c>
      <c r="H17" s="46">
        <f>'Etape n°2 - Vos consommations'!G15</f>
        <v>0</v>
      </c>
      <c r="I17" s="46">
        <f>'Etape n°2 - Vos consommations'!H15</f>
        <v>0</v>
      </c>
      <c r="J17" s="46">
        <f>'Etape n°2 - Vos consommations'!I15</f>
        <v>0</v>
      </c>
      <c r="K17" s="46">
        <f>'Etape n°2 - Vos consommations'!J15</f>
        <v>0</v>
      </c>
      <c r="L17" s="46"/>
      <c r="M17" s="46"/>
    </row>
    <row r="18" spans="1:28" outlineLevel="2" x14ac:dyDescent="0.45">
      <c r="A18">
        <v>14</v>
      </c>
      <c r="B18" t="s">
        <v>83</v>
      </c>
      <c r="C18">
        <v>2010</v>
      </c>
      <c r="D18" s="46">
        <f>'Etape n°2 - Vos consommations'!C16</f>
        <v>0</v>
      </c>
      <c r="E18" s="46">
        <f>'Etape n°2 - Vos consommations'!D16</f>
        <v>0</v>
      </c>
      <c r="F18" s="46">
        <f>'Etape n°2 - Vos consommations'!E16</f>
        <v>0</v>
      </c>
      <c r="G18" s="46">
        <f>'Etape n°2 - Vos consommations'!F16</f>
        <v>0</v>
      </c>
      <c r="H18" s="46">
        <f>'Etape n°2 - Vos consommations'!G16</f>
        <v>0</v>
      </c>
      <c r="I18" s="46">
        <f>'Etape n°2 - Vos consommations'!H16</f>
        <v>0</v>
      </c>
      <c r="J18" s="46">
        <f>'Etape n°2 - Vos consommations'!I16</f>
        <v>0</v>
      </c>
      <c r="K18" s="46">
        <f>'Etape n°2 - Vos consommations'!J16</f>
        <v>0</v>
      </c>
      <c r="L18" s="46"/>
      <c r="M18" s="46"/>
    </row>
    <row r="19" spans="1:28" outlineLevel="2" x14ac:dyDescent="0.45">
      <c r="A19">
        <v>15</v>
      </c>
      <c r="C19">
        <v>2011</v>
      </c>
      <c r="D19" s="46">
        <f>IF('Etape n°2 - Vos consommations'!C17&lt;&gt;0,'Etape n°2 - Vos consommations'!C17,SUM(Calculs!D20:D31))</f>
        <v>0</v>
      </c>
      <c r="E19" s="46">
        <f>'Etape n°2 - Vos consommations'!D17</f>
        <v>0</v>
      </c>
      <c r="F19" s="46">
        <f>'Etape n°2 - Vos consommations'!E17</f>
        <v>0</v>
      </c>
      <c r="G19" s="46">
        <f>'Etape n°2 - Vos consommations'!F17</f>
        <v>0</v>
      </c>
      <c r="H19" s="46">
        <f>'Etape n°2 - Vos consommations'!G17</f>
        <v>0</v>
      </c>
      <c r="I19" s="46">
        <f>'Etape n°2 - Vos consommations'!H17</f>
        <v>0</v>
      </c>
      <c r="J19" s="46">
        <f>'Etape n°2 - Vos consommations'!I17</f>
        <v>0</v>
      </c>
      <c r="K19" s="46">
        <f>'Etape n°2 - Vos consommations'!J17</f>
        <v>0</v>
      </c>
      <c r="L19" s="46"/>
      <c r="M19" s="46"/>
    </row>
    <row r="20" spans="1:28" outlineLevel="2" x14ac:dyDescent="0.45">
      <c r="A20">
        <v>16</v>
      </c>
      <c r="B20" t="s">
        <v>72</v>
      </c>
      <c r="C20">
        <v>2011</v>
      </c>
      <c r="D20" s="46">
        <f>'Etape n°2 - Vos consommations'!C18</f>
        <v>0</v>
      </c>
      <c r="E20" s="46">
        <f>'Etape n°2 - Vos consommations'!D18</f>
        <v>0</v>
      </c>
      <c r="F20" s="46">
        <f>'Etape n°2 - Vos consommations'!E18</f>
        <v>0</v>
      </c>
      <c r="G20" s="46">
        <f>'Etape n°2 - Vos consommations'!F18</f>
        <v>0</v>
      </c>
      <c r="H20" s="46">
        <f>'Etape n°2 - Vos consommations'!G18</f>
        <v>0</v>
      </c>
      <c r="I20" s="46">
        <f>'Etape n°2 - Vos consommations'!H18</f>
        <v>0</v>
      </c>
      <c r="J20" s="46">
        <f>'Etape n°2 - Vos consommations'!I18</f>
        <v>0</v>
      </c>
      <c r="K20" s="46">
        <f>'Etape n°2 - Vos consommations'!J18</f>
        <v>0</v>
      </c>
      <c r="L20" s="46"/>
      <c r="M20" s="46"/>
    </row>
    <row r="21" spans="1:28" outlineLevel="2" x14ac:dyDescent="0.45">
      <c r="A21">
        <v>17</v>
      </c>
      <c r="B21" t="s">
        <v>73</v>
      </c>
      <c r="C21">
        <v>2011</v>
      </c>
      <c r="D21" s="46">
        <f>'Etape n°2 - Vos consommations'!C19</f>
        <v>0</v>
      </c>
      <c r="E21" s="46">
        <f>'Etape n°2 - Vos consommations'!D19</f>
        <v>0</v>
      </c>
      <c r="F21" s="46">
        <f>'Etape n°2 - Vos consommations'!E19</f>
        <v>0</v>
      </c>
      <c r="G21" s="46">
        <f>'Etape n°2 - Vos consommations'!F19</f>
        <v>0</v>
      </c>
      <c r="H21" s="46">
        <f>'Etape n°2 - Vos consommations'!G19</f>
        <v>0</v>
      </c>
      <c r="I21" s="46">
        <f>'Etape n°2 - Vos consommations'!H19</f>
        <v>0</v>
      </c>
      <c r="J21" s="46">
        <f>'Etape n°2 - Vos consommations'!I19</f>
        <v>0</v>
      </c>
      <c r="K21" s="46">
        <f>'Etape n°2 - Vos consommations'!J19</f>
        <v>0</v>
      </c>
      <c r="L21" s="46"/>
      <c r="M21" s="46"/>
    </row>
    <row r="22" spans="1:28" outlineLevel="2" x14ac:dyDescent="0.45">
      <c r="A22">
        <v>18</v>
      </c>
      <c r="B22" t="s">
        <v>74</v>
      </c>
      <c r="C22">
        <v>2011</v>
      </c>
      <c r="D22" s="46">
        <f>'Etape n°2 - Vos consommations'!C20</f>
        <v>0</v>
      </c>
      <c r="E22" s="46">
        <f>'Etape n°2 - Vos consommations'!D20</f>
        <v>0</v>
      </c>
      <c r="F22" s="46">
        <f>'Etape n°2 - Vos consommations'!E20</f>
        <v>0</v>
      </c>
      <c r="G22" s="46">
        <f>'Etape n°2 - Vos consommations'!F20</f>
        <v>0</v>
      </c>
      <c r="H22" s="46">
        <f>'Etape n°2 - Vos consommations'!G20</f>
        <v>0</v>
      </c>
      <c r="I22" s="46">
        <f>'Etape n°2 - Vos consommations'!H20</f>
        <v>0</v>
      </c>
      <c r="J22" s="46">
        <f>'Etape n°2 - Vos consommations'!I20</f>
        <v>0</v>
      </c>
      <c r="K22" s="46">
        <f>'Etape n°2 - Vos consommations'!J20</f>
        <v>0</v>
      </c>
      <c r="L22" s="46"/>
      <c r="M22" s="46"/>
    </row>
    <row r="23" spans="1:28" outlineLevel="2" x14ac:dyDescent="0.45">
      <c r="A23">
        <v>19</v>
      </c>
      <c r="B23" t="s">
        <v>75</v>
      </c>
      <c r="C23">
        <v>2011</v>
      </c>
      <c r="D23" s="46">
        <f>'Etape n°2 - Vos consommations'!C21</f>
        <v>0</v>
      </c>
      <c r="E23" s="46">
        <f>'Etape n°2 - Vos consommations'!D21</f>
        <v>0</v>
      </c>
      <c r="F23" s="46">
        <f>'Etape n°2 - Vos consommations'!E21</f>
        <v>0</v>
      </c>
      <c r="G23" s="46">
        <f>'Etape n°2 - Vos consommations'!F21</f>
        <v>0</v>
      </c>
      <c r="H23" s="46">
        <f>'Etape n°2 - Vos consommations'!G21</f>
        <v>0</v>
      </c>
      <c r="I23" s="46">
        <f>'Etape n°2 - Vos consommations'!H21</f>
        <v>0</v>
      </c>
      <c r="J23" s="46">
        <f>'Etape n°2 - Vos consommations'!I21</f>
        <v>0</v>
      </c>
      <c r="K23" s="46">
        <f>'Etape n°2 - Vos consommations'!J21</f>
        <v>0</v>
      </c>
      <c r="L23" s="46"/>
      <c r="M23" s="46"/>
    </row>
    <row r="24" spans="1:28" outlineLevel="2" x14ac:dyDescent="0.45">
      <c r="A24">
        <v>20</v>
      </c>
      <c r="B24" t="s">
        <v>76</v>
      </c>
      <c r="C24">
        <v>2011</v>
      </c>
      <c r="D24" s="46">
        <f>'Etape n°2 - Vos consommations'!C22</f>
        <v>0</v>
      </c>
      <c r="E24" s="46">
        <f>'Etape n°2 - Vos consommations'!D22</f>
        <v>0</v>
      </c>
      <c r="F24" s="46">
        <f>'Etape n°2 - Vos consommations'!E22</f>
        <v>0</v>
      </c>
      <c r="G24" s="46">
        <f>'Etape n°2 - Vos consommations'!F22</f>
        <v>0</v>
      </c>
      <c r="H24" s="46">
        <f>'Etape n°2 - Vos consommations'!G22</f>
        <v>0</v>
      </c>
      <c r="I24" s="46">
        <f>'Etape n°2 - Vos consommations'!H22</f>
        <v>0</v>
      </c>
      <c r="J24" s="46">
        <f>'Etape n°2 - Vos consommations'!I22</f>
        <v>0</v>
      </c>
      <c r="K24" s="46">
        <f>'Etape n°2 - Vos consommations'!J22</f>
        <v>0</v>
      </c>
      <c r="L24" s="46"/>
      <c r="M24" s="46"/>
    </row>
    <row r="25" spans="1:28" outlineLevel="2" x14ac:dyDescent="0.45">
      <c r="A25">
        <v>21</v>
      </c>
      <c r="B25" t="s">
        <v>77</v>
      </c>
      <c r="C25">
        <v>2011</v>
      </c>
      <c r="D25" s="46">
        <f>'Etape n°2 - Vos consommations'!C23</f>
        <v>0</v>
      </c>
      <c r="E25" s="46">
        <f>'Etape n°2 - Vos consommations'!D23</f>
        <v>0</v>
      </c>
      <c r="F25" s="46">
        <f>'Etape n°2 - Vos consommations'!E23</f>
        <v>0</v>
      </c>
      <c r="G25" s="46">
        <f>'Etape n°2 - Vos consommations'!F23</f>
        <v>0</v>
      </c>
      <c r="H25" s="46">
        <f>'Etape n°2 - Vos consommations'!G23</f>
        <v>0</v>
      </c>
      <c r="I25" s="46">
        <f>'Etape n°2 - Vos consommations'!H23</f>
        <v>0</v>
      </c>
      <c r="J25" s="46">
        <f>'Etape n°2 - Vos consommations'!I23</f>
        <v>0</v>
      </c>
      <c r="K25" s="46">
        <f>'Etape n°2 - Vos consommations'!J23</f>
        <v>0</v>
      </c>
      <c r="L25" s="46"/>
      <c r="M25" s="46"/>
    </row>
    <row r="26" spans="1:28" outlineLevel="2" x14ac:dyDescent="0.45">
      <c r="A26">
        <v>22</v>
      </c>
      <c r="B26" t="s">
        <v>78</v>
      </c>
      <c r="C26">
        <v>2011</v>
      </c>
      <c r="D26" s="46">
        <f>'Etape n°2 - Vos consommations'!C24</f>
        <v>0</v>
      </c>
      <c r="E26" s="46">
        <f>'Etape n°2 - Vos consommations'!D24</f>
        <v>0</v>
      </c>
      <c r="F26" s="46">
        <f>'Etape n°2 - Vos consommations'!E24</f>
        <v>0</v>
      </c>
      <c r="G26" s="46">
        <f>'Etape n°2 - Vos consommations'!F24</f>
        <v>0</v>
      </c>
      <c r="H26" s="46">
        <f>'Etape n°2 - Vos consommations'!G24</f>
        <v>0</v>
      </c>
      <c r="I26" s="46">
        <f>'Etape n°2 - Vos consommations'!H24</f>
        <v>0</v>
      </c>
      <c r="J26" s="46">
        <f>'Etape n°2 - Vos consommations'!I24</f>
        <v>0</v>
      </c>
      <c r="K26" s="46">
        <f>'Etape n°2 - Vos consommations'!J24</f>
        <v>0</v>
      </c>
      <c r="L26" s="46"/>
      <c r="M26" s="46"/>
    </row>
    <row r="27" spans="1:28" outlineLevel="2" x14ac:dyDescent="0.45">
      <c r="A27">
        <v>23</v>
      </c>
      <c r="B27" t="s">
        <v>79</v>
      </c>
      <c r="C27">
        <v>2011</v>
      </c>
      <c r="D27" s="46">
        <f>'Etape n°2 - Vos consommations'!C25</f>
        <v>0</v>
      </c>
      <c r="E27" s="46">
        <f>'Etape n°2 - Vos consommations'!D25</f>
        <v>0</v>
      </c>
      <c r="F27" s="46">
        <f>'Etape n°2 - Vos consommations'!E25</f>
        <v>0</v>
      </c>
      <c r="G27" s="46">
        <f>'Etape n°2 - Vos consommations'!F25</f>
        <v>0</v>
      </c>
      <c r="H27" s="46">
        <f>'Etape n°2 - Vos consommations'!G25</f>
        <v>0</v>
      </c>
      <c r="I27" s="46">
        <f>'Etape n°2 - Vos consommations'!H25</f>
        <v>0</v>
      </c>
      <c r="J27" s="46">
        <f>'Etape n°2 - Vos consommations'!I25</f>
        <v>0</v>
      </c>
      <c r="K27" s="46">
        <f>'Etape n°2 - Vos consommations'!J25</f>
        <v>0</v>
      </c>
      <c r="L27" s="46"/>
      <c r="M27" s="46"/>
    </row>
    <row r="28" spans="1:28" outlineLevel="2" x14ac:dyDescent="0.45">
      <c r="A28">
        <v>24</v>
      </c>
      <c r="B28" t="s">
        <v>80</v>
      </c>
      <c r="C28">
        <v>2011</v>
      </c>
      <c r="D28" s="46">
        <f>'Etape n°2 - Vos consommations'!C26</f>
        <v>0</v>
      </c>
      <c r="E28" s="46">
        <f>'Etape n°2 - Vos consommations'!D26</f>
        <v>0</v>
      </c>
      <c r="F28" s="46">
        <f>'Etape n°2 - Vos consommations'!E26</f>
        <v>0</v>
      </c>
      <c r="G28" s="46">
        <f>'Etape n°2 - Vos consommations'!F26</f>
        <v>0</v>
      </c>
      <c r="H28" s="46">
        <f>'Etape n°2 - Vos consommations'!G26</f>
        <v>0</v>
      </c>
      <c r="I28" s="46">
        <f>'Etape n°2 - Vos consommations'!H26</f>
        <v>0</v>
      </c>
      <c r="J28" s="46">
        <f>'Etape n°2 - Vos consommations'!I26</f>
        <v>0</v>
      </c>
      <c r="K28" s="46">
        <f>'Etape n°2 - Vos consommations'!J26</f>
        <v>0</v>
      </c>
      <c r="L28" s="46"/>
      <c r="M28" s="46"/>
    </row>
    <row r="29" spans="1:28" outlineLevel="2" x14ac:dyDescent="0.45">
      <c r="A29">
        <v>25</v>
      </c>
      <c r="B29" t="s">
        <v>81</v>
      </c>
      <c r="C29">
        <v>2011</v>
      </c>
      <c r="D29" s="46">
        <f>'Etape n°2 - Vos consommations'!C27</f>
        <v>0</v>
      </c>
      <c r="E29" s="46">
        <f>'Etape n°2 - Vos consommations'!D27</f>
        <v>0</v>
      </c>
      <c r="F29" s="46">
        <f>'Etape n°2 - Vos consommations'!E27</f>
        <v>0</v>
      </c>
      <c r="G29" s="46">
        <f>'Etape n°2 - Vos consommations'!F27</f>
        <v>0</v>
      </c>
      <c r="H29" s="46">
        <f>'Etape n°2 - Vos consommations'!G27</f>
        <v>0</v>
      </c>
      <c r="I29" s="46">
        <f>'Etape n°2 - Vos consommations'!H27</f>
        <v>0</v>
      </c>
      <c r="J29" s="46">
        <f>'Etape n°2 - Vos consommations'!I27</f>
        <v>0</v>
      </c>
      <c r="K29" s="46">
        <f>'Etape n°2 - Vos consommations'!J27</f>
        <v>0</v>
      </c>
      <c r="L29" s="46"/>
      <c r="M29" s="46"/>
    </row>
    <row r="30" spans="1:28" outlineLevel="2" x14ac:dyDescent="0.45">
      <c r="A30">
        <v>26</v>
      </c>
      <c r="B30" t="s">
        <v>82</v>
      </c>
      <c r="C30">
        <v>2011</v>
      </c>
      <c r="D30" s="46">
        <f>'Etape n°2 - Vos consommations'!C28</f>
        <v>0</v>
      </c>
      <c r="E30" s="46">
        <f>'Etape n°2 - Vos consommations'!D28</f>
        <v>0</v>
      </c>
      <c r="F30" s="46">
        <f>'Etape n°2 - Vos consommations'!E28</f>
        <v>0</v>
      </c>
      <c r="G30" s="46">
        <f>'Etape n°2 - Vos consommations'!F28</f>
        <v>0</v>
      </c>
      <c r="H30" s="46">
        <f>'Etape n°2 - Vos consommations'!G28</f>
        <v>0</v>
      </c>
      <c r="I30" s="46">
        <f>'Etape n°2 - Vos consommations'!H28</f>
        <v>0</v>
      </c>
      <c r="J30" s="46">
        <f>'Etape n°2 - Vos consommations'!I28</f>
        <v>0</v>
      </c>
      <c r="K30" s="46">
        <f>'Etape n°2 - Vos consommations'!J28</f>
        <v>0</v>
      </c>
      <c r="L30" s="46"/>
      <c r="M30" s="46"/>
    </row>
    <row r="31" spans="1:28" outlineLevel="2" x14ac:dyDescent="0.45">
      <c r="A31">
        <v>27</v>
      </c>
      <c r="B31" t="s">
        <v>83</v>
      </c>
      <c r="C31">
        <v>2011</v>
      </c>
      <c r="D31" s="46">
        <f>'Etape n°2 - Vos consommations'!C29</f>
        <v>0</v>
      </c>
      <c r="E31" s="46">
        <f>'Etape n°2 - Vos consommations'!D29</f>
        <v>0</v>
      </c>
      <c r="F31" s="46">
        <f>'Etape n°2 - Vos consommations'!E29</f>
        <v>0</v>
      </c>
      <c r="G31" s="46">
        <f>'Etape n°2 - Vos consommations'!F29</f>
        <v>0</v>
      </c>
      <c r="H31" s="46">
        <f>'Etape n°2 - Vos consommations'!G29</f>
        <v>0</v>
      </c>
      <c r="I31" s="46">
        <f>'Etape n°2 - Vos consommations'!H29</f>
        <v>0</v>
      </c>
      <c r="J31" s="46">
        <f>'Etape n°2 - Vos consommations'!I29</f>
        <v>0</v>
      </c>
      <c r="K31" s="46">
        <f>'Etape n°2 - Vos consommations'!J29</f>
        <v>0</v>
      </c>
      <c r="L31" s="46"/>
      <c r="M31" s="46"/>
    </row>
    <row r="32" spans="1:28" outlineLevel="1" x14ac:dyDescent="0.45">
      <c r="A32">
        <v>28</v>
      </c>
      <c r="C32">
        <v>2012</v>
      </c>
      <c r="D32" s="46">
        <f>IF('Etape n°2 - Vos consommations'!C30&lt;&gt;0,'Etape n°2 - Vos consommations'!C30,SUM(Calculs!D33:D44))</f>
        <v>0</v>
      </c>
      <c r="E32" s="46">
        <f>IF('Etape n°2 - Vos consommations'!D30&lt;&gt;0,'Etape n°2 - Vos consommations'!D30,SUM(Calculs!E33:E44))</f>
        <v>0</v>
      </c>
      <c r="F32" s="46">
        <f>IF('Etape n°2 - Vos consommations'!E30&lt;&gt;0,'Etape n°2 - Vos consommations'!E30,SUM(Calculs!F33:F44))</f>
        <v>0</v>
      </c>
      <c r="G32" s="46">
        <f>IF('Etape n°2 - Vos consommations'!F30&lt;&gt;0,'Etape n°2 - Vos consommations'!F30,SUM(Calculs!G33:G44))</f>
        <v>0</v>
      </c>
      <c r="H32" s="46">
        <f>IF('Etape n°2 - Vos consommations'!G30&lt;&gt;0,'Etape n°2 - Vos consommations'!G30,SUM(Calculs!H33:H44))</f>
        <v>0</v>
      </c>
      <c r="I32" s="46">
        <f>IF('Etape n°2 - Vos consommations'!H30&lt;&gt;0,'Etape n°2 - Vos consommations'!H30,SUM(Calculs!I33:I44))</f>
        <v>0</v>
      </c>
      <c r="J32" s="46">
        <f>IF('Etape n°2 - Vos consommations'!I30&lt;&gt;0,'Etape n°2 - Vos consommations'!I30,SUM(Calculs!J33:J44))</f>
        <v>0</v>
      </c>
      <c r="K32" s="46">
        <f>'Etape n°2 - Vos consommations'!J30</f>
        <v>0</v>
      </c>
      <c r="L32" s="62" t="e">
        <f>SUM(L33:L44)</f>
        <v>#N/A</v>
      </c>
      <c r="M32" s="62"/>
      <c r="N32" s="63" t="e">
        <f>IF(L32=0,0,IF('Etape n°1 - Données d''entrée'!B11&lt;&gt;Calculs!$D$5,HLOOKUP('Etape n°1 - Données d''entrée'!$B$11,Calculs!$D$5:$K$335,A32,FALSE))*((L136/L32)-1))</f>
        <v>#N/A</v>
      </c>
      <c r="O32" s="63"/>
      <c r="P32" s="63" t="str">
        <f>IF(OR(AND(E32&lt;&gt;0,G32&lt;&gt;0),AND(E32&lt;&gt;0,I32&lt;&gt;0),AND(E32&lt;&gt;0,H32&lt;&gt;0),AND(E32&lt;&gt;0,J32&lt;&gt;0),AND(E32&lt;&gt;0,K32&lt;&gt;0),AND(E32&lt;&gt;0,F32&lt;&gt;0),'Etape n°1 - Données d''entrée'!$B$11=NRJ!$F$2),IF(L32=0,0,0.03*Schauf*L32*((L136/L32)-1)),"NC")</f>
        <v>NC</v>
      </c>
      <c r="Q32" s="63" t="e">
        <f>SUM(D32:K32)+IF(P32="NC",N32,P32)</f>
        <v>#N/A</v>
      </c>
      <c r="R32" s="63">
        <f>IF(SUM(D32:K32)=0,0,Q32)</f>
        <v>0</v>
      </c>
      <c r="S32" t="s">
        <v>126</v>
      </c>
      <c r="U32">
        <f>D32</f>
        <v>0</v>
      </c>
      <c r="V32">
        <f t="shared" ref="V32:AB32" si="0">E32</f>
        <v>0</v>
      </c>
      <c r="W32">
        <f t="shared" si="0"/>
        <v>0</v>
      </c>
      <c r="X32">
        <f t="shared" si="0"/>
        <v>0</v>
      </c>
      <c r="Y32">
        <f t="shared" si="0"/>
        <v>0</v>
      </c>
      <c r="Z32">
        <f t="shared" si="0"/>
        <v>0</v>
      </c>
      <c r="AA32">
        <f t="shared" si="0"/>
        <v>0</v>
      </c>
      <c r="AB32">
        <f t="shared" si="0"/>
        <v>0</v>
      </c>
    </row>
    <row r="33" spans="1:28" outlineLevel="1" x14ac:dyDescent="0.45">
      <c r="A33">
        <v>29</v>
      </c>
      <c r="B33" t="s">
        <v>72</v>
      </c>
      <c r="C33">
        <v>2012</v>
      </c>
      <c r="D33" s="46">
        <f>'Etape n°2 - Vos consommations'!C31</f>
        <v>0</v>
      </c>
      <c r="E33" s="46">
        <f>'Etape n°2 - Vos consommations'!D31</f>
        <v>0</v>
      </c>
      <c r="F33" s="46">
        <f>'Etape n°2 - Vos consommations'!E31</f>
        <v>0</v>
      </c>
      <c r="G33" s="46">
        <f>'Etape n°2 - Vos consommations'!F31</f>
        <v>0</v>
      </c>
      <c r="H33" s="46">
        <f>'Etape n°2 - Vos consommations'!G31</f>
        <v>0</v>
      </c>
      <c r="I33" s="46">
        <f>'Etape n°2 - Vos consommations'!H31</f>
        <v>0</v>
      </c>
      <c r="J33" s="46">
        <f>'Etape n°2 - Vos consommations'!I31</f>
        <v>0</v>
      </c>
      <c r="K33" s="46">
        <f>'Etape n°2 - Vos consommations'!J31</f>
        <v>0</v>
      </c>
      <c r="L33" s="62" t="e">
        <f>IF($C$2="H1a",'DJU16'!I2,IF($C$2="H2a",'DJU16'!R2,IF($C$2="H1b",'DJU16'!AA2,IF($C$2="H2b",'DJU16'!AJ2,IF($C$2="H1c",'DJU16'!AS2,IF($C$2="H2c",'DJU16'!BB2,IF($C$2="H2d",'DJU16'!BK2,IF($C$2="H3",'DJU16'!BT2,"erreur"))))))))</f>
        <v>#N/A</v>
      </c>
      <c r="M33" s="62"/>
      <c r="N33" s="63" t="e">
        <f>IF(L33=0,0,IF('Etape n°1 - Données d''entrée'!B12&lt;&gt;Calculs!$D$5,HLOOKUP('Etape n°1 - Données d''entrée'!$B$11,Calculs!$D$5:$K$335,A33,FALSE))*((L137/L33)-1))</f>
        <v>#N/A</v>
      </c>
      <c r="O33" s="63"/>
      <c r="P33" s="63" t="str">
        <f>IF(OR(AND(E33&lt;&gt;0,G33&lt;&gt;0),AND(E33&lt;&gt;0,I33&lt;&gt;0),AND(E33&lt;&gt;0,H33&lt;&gt;0),AND(E33&lt;&gt;0,J33&lt;&gt;0),AND(E33&lt;&gt;0,K33&lt;&gt;0),AND(E33&lt;&gt;0,F33&lt;&gt;0),'Etape n°1 - Données d''entrée'!$B$11=NRJ!$F$2),IF(L33=0,0,0.03*Schauf*L33*((L137/L33)-1)),"NC")</f>
        <v>NC</v>
      </c>
      <c r="Q33" s="63" t="e">
        <f t="shared" ref="Q33:Q95" si="1">SUM(D33:K33)+IF(P33="NC",N33,P33)</f>
        <v>#N/A</v>
      </c>
      <c r="R33" s="63">
        <f t="shared" ref="R33:R96" si="2">IF(SUM(D33:K33)=0,0,SUM(Q33:Q45))</f>
        <v>0</v>
      </c>
      <c r="S33" t="str">
        <f t="shared" ref="S33:S96" si="3">B33&amp;" "&amp;C33&amp;" "&amp;"à"&amp;" "&amp;B44&amp;" "&amp;C44</f>
        <v>Janvier 2012 à Décembre 2012</v>
      </c>
      <c r="U33">
        <f>D33</f>
        <v>0</v>
      </c>
      <c r="V33">
        <f t="shared" ref="V33:V96" si="4">E33</f>
        <v>0</v>
      </c>
      <c r="W33">
        <f t="shared" ref="W33:W96" si="5">F33</f>
        <v>0</v>
      </c>
      <c r="X33">
        <f t="shared" ref="X33:X96" si="6">G33</f>
        <v>0</v>
      </c>
      <c r="Y33">
        <f t="shared" ref="Y33:Y96" si="7">H33</f>
        <v>0</v>
      </c>
      <c r="Z33">
        <f t="shared" ref="Z33:Z96" si="8">I33</f>
        <v>0</v>
      </c>
      <c r="AA33">
        <f t="shared" ref="AA33:AA96" si="9">J33</f>
        <v>0</v>
      </c>
      <c r="AB33">
        <f t="shared" ref="AB33:AB96" si="10">K33</f>
        <v>0</v>
      </c>
    </row>
    <row r="34" spans="1:28" outlineLevel="1" x14ac:dyDescent="0.45">
      <c r="A34">
        <v>30</v>
      </c>
      <c r="B34" t="s">
        <v>73</v>
      </c>
      <c r="C34">
        <v>2012</v>
      </c>
      <c r="D34" s="46">
        <f>'Etape n°2 - Vos consommations'!C32</f>
        <v>0</v>
      </c>
      <c r="E34" s="46">
        <f>'Etape n°2 - Vos consommations'!D32</f>
        <v>0</v>
      </c>
      <c r="F34" s="46">
        <f>'Etape n°2 - Vos consommations'!E32</f>
        <v>0</v>
      </c>
      <c r="G34" s="46">
        <f>'Etape n°2 - Vos consommations'!F32</f>
        <v>0</v>
      </c>
      <c r="H34" s="46">
        <f>'Etape n°2 - Vos consommations'!G32</f>
        <v>0</v>
      </c>
      <c r="I34" s="46">
        <f>'Etape n°2 - Vos consommations'!H32</f>
        <v>0</v>
      </c>
      <c r="J34" s="46">
        <f>'Etape n°2 - Vos consommations'!I32</f>
        <v>0</v>
      </c>
      <c r="K34" s="46">
        <f>'Etape n°2 - Vos consommations'!J32</f>
        <v>0</v>
      </c>
      <c r="L34" s="62" t="e">
        <f>IF($C$2="H1a",'DJU16'!I3,IF($C$2="H2a",'DJU16'!R3,IF($C$2="H1b",'DJU16'!AA3,IF($C$2="H2b",'DJU16'!AJ3,IF($C$2="H1c",'DJU16'!AS3,IF($C$2="H2c",'DJU16'!BB3,IF($C$2="H2d",'DJU16'!BK3,IF($C$2="H3",'DJU16'!BT3,"erreur"))))))))</f>
        <v>#N/A</v>
      </c>
      <c r="M34" s="62"/>
      <c r="N34" s="63" t="e">
        <f>IF(L34=0,0,IF('Etape n°1 - Données d''entrée'!B13&lt;&gt;Calculs!$D$5,HLOOKUP('Etape n°1 - Données d''entrée'!$B$11,Calculs!$D$5:$K$335,A34,FALSE))*((L138/L34)-1))</f>
        <v>#N/A</v>
      </c>
      <c r="O34" s="63"/>
      <c r="P34" s="63" t="str">
        <f>IF(OR(AND(E34&lt;&gt;0,G34&lt;&gt;0),AND(E34&lt;&gt;0,I34&lt;&gt;0),AND(E34&lt;&gt;0,H34&lt;&gt;0),AND(E34&lt;&gt;0,J34&lt;&gt;0),AND(E34&lt;&gt;0,K34&lt;&gt;0),AND(E34&lt;&gt;0,F34&lt;&gt;0),'Etape n°1 - Données d''entrée'!$B$11=NRJ!$F$2),IF(L34=0,0,0.03*Schauf*L34*((L138/L34)-1)),"NC")</f>
        <v>NC</v>
      </c>
      <c r="Q34" s="63" t="e">
        <f t="shared" si="1"/>
        <v>#N/A</v>
      </c>
      <c r="R34" s="63">
        <f t="shared" si="2"/>
        <v>0</v>
      </c>
      <c r="S34" t="str">
        <f t="shared" si="3"/>
        <v>Février 2012 à  2013</v>
      </c>
      <c r="U34">
        <f t="shared" ref="U34:U96" si="11">D34</f>
        <v>0</v>
      </c>
      <c r="V34">
        <f t="shared" si="4"/>
        <v>0</v>
      </c>
      <c r="W34">
        <f t="shared" si="5"/>
        <v>0</v>
      </c>
      <c r="X34">
        <f t="shared" si="6"/>
        <v>0</v>
      </c>
      <c r="Y34">
        <f t="shared" si="7"/>
        <v>0</v>
      </c>
      <c r="Z34">
        <f t="shared" si="8"/>
        <v>0</v>
      </c>
      <c r="AA34">
        <f t="shared" si="9"/>
        <v>0</v>
      </c>
      <c r="AB34">
        <f t="shared" si="10"/>
        <v>0</v>
      </c>
    </row>
    <row r="35" spans="1:28" outlineLevel="1" x14ac:dyDescent="0.45">
      <c r="A35">
        <v>31</v>
      </c>
      <c r="B35" t="s">
        <v>74</v>
      </c>
      <c r="C35">
        <v>2012</v>
      </c>
      <c r="D35" s="46">
        <f>'Etape n°2 - Vos consommations'!C33</f>
        <v>0</v>
      </c>
      <c r="E35" s="46">
        <f>'Etape n°2 - Vos consommations'!D33</f>
        <v>0</v>
      </c>
      <c r="F35" s="46">
        <f>'Etape n°2 - Vos consommations'!E33</f>
        <v>0</v>
      </c>
      <c r="G35" s="46">
        <f>'Etape n°2 - Vos consommations'!F33</f>
        <v>0</v>
      </c>
      <c r="H35" s="46">
        <f>'Etape n°2 - Vos consommations'!G33</f>
        <v>0</v>
      </c>
      <c r="I35" s="46">
        <f>'Etape n°2 - Vos consommations'!H33</f>
        <v>0</v>
      </c>
      <c r="J35" s="46">
        <f>'Etape n°2 - Vos consommations'!I33</f>
        <v>0</v>
      </c>
      <c r="K35" s="46">
        <f>'Etape n°2 - Vos consommations'!J33</f>
        <v>0</v>
      </c>
      <c r="L35" s="62" t="e">
        <f>IF($C$2="H1a",'DJU16'!I4,IF($C$2="H2a",'DJU16'!R4,IF($C$2="H1b",'DJU16'!AA4,IF($C$2="H2b",'DJU16'!AJ4,IF($C$2="H1c",'DJU16'!AS4,IF($C$2="H2c",'DJU16'!BB4,IF($C$2="H2d",'DJU16'!BK4,IF($C$2="H3",'DJU16'!BT4,"erreur"))))))))</f>
        <v>#N/A</v>
      </c>
      <c r="M35" s="62"/>
      <c r="N35" s="63" t="e">
        <f>IF(L35=0,0,IF('Etape n°1 - Données d''entrée'!B14&lt;&gt;Calculs!$D$5,HLOOKUP('Etape n°1 - Données d''entrée'!$B$11,Calculs!$D$5:$K$335,A35,FALSE))*((L139/L35)-1))</f>
        <v>#N/A</v>
      </c>
      <c r="O35" s="63"/>
      <c r="P35" s="63" t="str">
        <f>IF(OR(AND(E35&lt;&gt;0,G35&lt;&gt;0),AND(E35&lt;&gt;0,I35&lt;&gt;0),AND(E35&lt;&gt;0,H35&lt;&gt;0),AND(E35&lt;&gt;0,J35&lt;&gt;0),AND(E35&lt;&gt;0,K35&lt;&gt;0),AND(E35&lt;&gt;0,F35&lt;&gt;0),'Etape n°1 - Données d''entrée'!$B$11=NRJ!$F$2),IF(L35=0,0,0.03*Schauf*L35*((L139/L35)-1)),"NC")</f>
        <v>NC</v>
      </c>
      <c r="Q35" s="63" t="e">
        <f t="shared" si="1"/>
        <v>#N/A</v>
      </c>
      <c r="R35" s="63">
        <f t="shared" si="2"/>
        <v>0</v>
      </c>
      <c r="S35" t="str">
        <f t="shared" si="3"/>
        <v>Mars 2012 à Janvier 2013</v>
      </c>
      <c r="U35">
        <f t="shared" si="11"/>
        <v>0</v>
      </c>
      <c r="V35">
        <f t="shared" si="4"/>
        <v>0</v>
      </c>
      <c r="W35">
        <f t="shared" si="5"/>
        <v>0</v>
      </c>
      <c r="X35">
        <f t="shared" si="6"/>
        <v>0</v>
      </c>
      <c r="Y35">
        <f t="shared" si="7"/>
        <v>0</v>
      </c>
      <c r="Z35">
        <f t="shared" si="8"/>
        <v>0</v>
      </c>
      <c r="AA35">
        <f t="shared" si="9"/>
        <v>0</v>
      </c>
      <c r="AB35">
        <f t="shared" si="10"/>
        <v>0</v>
      </c>
    </row>
    <row r="36" spans="1:28" outlineLevel="1" x14ac:dyDescent="0.45">
      <c r="A36">
        <v>32</v>
      </c>
      <c r="B36" t="s">
        <v>75</v>
      </c>
      <c r="C36">
        <v>2012</v>
      </c>
      <c r="D36" s="46">
        <f>'Etape n°2 - Vos consommations'!C34</f>
        <v>0</v>
      </c>
      <c r="E36" s="46">
        <f>'Etape n°2 - Vos consommations'!D34</f>
        <v>0</v>
      </c>
      <c r="F36" s="46">
        <f>'Etape n°2 - Vos consommations'!E34</f>
        <v>0</v>
      </c>
      <c r="G36" s="46">
        <f>'Etape n°2 - Vos consommations'!F34</f>
        <v>0</v>
      </c>
      <c r="H36" s="46">
        <f>'Etape n°2 - Vos consommations'!G34</f>
        <v>0</v>
      </c>
      <c r="I36" s="46">
        <f>'Etape n°2 - Vos consommations'!H34</f>
        <v>0</v>
      </c>
      <c r="J36" s="46">
        <f>'Etape n°2 - Vos consommations'!I34</f>
        <v>0</v>
      </c>
      <c r="K36" s="46">
        <f>'Etape n°2 - Vos consommations'!J34</f>
        <v>0</v>
      </c>
      <c r="L36" s="62" t="e">
        <f>IF($C$2="H1a",'DJU16'!I5,IF($C$2="H2a",'DJU16'!R5,IF($C$2="H1b",'DJU16'!AA5,IF($C$2="H2b",'DJU16'!AJ5,IF($C$2="H1c",'DJU16'!AS5,IF($C$2="H2c",'DJU16'!BB5,IF($C$2="H2d",'DJU16'!BK5,IF($C$2="H3",'DJU16'!BT5,"erreur"))))))))</f>
        <v>#N/A</v>
      </c>
      <c r="M36" s="62"/>
      <c r="N36" s="63" t="e">
        <f>IF(L36=0,0,IF('Etape n°1 - Données d''entrée'!D5&lt;&gt;Calculs!$D$5,HLOOKUP('Etape n°1 - Données d''entrée'!$B$11,Calculs!$D$5:$K$335,A36,FALSE))*((L140/L36)-1))</f>
        <v>#N/A</v>
      </c>
      <c r="O36" s="63"/>
      <c r="P36" s="63" t="str">
        <f>IF(OR(AND(E36&lt;&gt;0,G36&lt;&gt;0),AND(E36&lt;&gt;0,I36&lt;&gt;0),AND(E36&lt;&gt;0,H36&lt;&gt;0),AND(E36&lt;&gt;0,J36&lt;&gt;0),AND(E36&lt;&gt;0,K36&lt;&gt;0),AND(E36&lt;&gt;0,F36&lt;&gt;0),'Etape n°1 - Données d''entrée'!$B$11=NRJ!$F$2),IF(L36=0,0,0.03*Schauf*L36*((L140/L36)-1)),"NC")</f>
        <v>NC</v>
      </c>
      <c r="Q36" s="63" t="e">
        <f t="shared" si="1"/>
        <v>#N/A</v>
      </c>
      <c r="R36" s="63">
        <f t="shared" si="2"/>
        <v>0</v>
      </c>
      <c r="S36" t="str">
        <f t="shared" si="3"/>
        <v>Avril 2012 à Février 2013</v>
      </c>
      <c r="U36">
        <f t="shared" si="11"/>
        <v>0</v>
      </c>
      <c r="V36">
        <f t="shared" si="4"/>
        <v>0</v>
      </c>
      <c r="W36">
        <f t="shared" si="5"/>
        <v>0</v>
      </c>
      <c r="X36">
        <f t="shared" si="6"/>
        <v>0</v>
      </c>
      <c r="Y36">
        <f t="shared" si="7"/>
        <v>0</v>
      </c>
      <c r="Z36">
        <f t="shared" si="8"/>
        <v>0</v>
      </c>
      <c r="AA36">
        <f t="shared" si="9"/>
        <v>0</v>
      </c>
      <c r="AB36">
        <f t="shared" si="10"/>
        <v>0</v>
      </c>
    </row>
    <row r="37" spans="1:28" outlineLevel="1" x14ac:dyDescent="0.45">
      <c r="A37">
        <v>33</v>
      </c>
      <c r="B37" t="s">
        <v>76</v>
      </c>
      <c r="C37">
        <v>2012</v>
      </c>
      <c r="D37" s="46">
        <f>'Etape n°2 - Vos consommations'!C35</f>
        <v>0</v>
      </c>
      <c r="E37" s="46">
        <f>'Etape n°2 - Vos consommations'!D35</f>
        <v>0</v>
      </c>
      <c r="F37" s="46">
        <f>'Etape n°2 - Vos consommations'!E35</f>
        <v>0</v>
      </c>
      <c r="G37" s="46">
        <f>'Etape n°2 - Vos consommations'!F35</f>
        <v>0</v>
      </c>
      <c r="H37" s="46">
        <f>'Etape n°2 - Vos consommations'!G35</f>
        <v>0</v>
      </c>
      <c r="I37" s="46">
        <f>'Etape n°2 - Vos consommations'!H35</f>
        <v>0</v>
      </c>
      <c r="J37" s="46">
        <f>'Etape n°2 - Vos consommations'!I35</f>
        <v>0</v>
      </c>
      <c r="K37" s="46">
        <f>'Etape n°2 - Vos consommations'!J35</f>
        <v>0</v>
      </c>
      <c r="L37" s="62" t="e">
        <f>IF($C$2="H1a",'DJU16'!I6,IF($C$2="H2a",'DJU16'!R6,IF($C$2="H1b",'DJU16'!AA6,IF($C$2="H2b",'DJU16'!AJ6,IF($C$2="H1c",'DJU16'!AS6,IF($C$2="H2c",'DJU16'!BB6,IF($C$2="H2d",'DJU16'!BK6,IF($C$2="H3",'DJU16'!BT6,"erreur"))))))))</f>
        <v>#N/A</v>
      </c>
      <c r="M37" s="62"/>
      <c r="N37" s="63" t="e">
        <f>IF(L37=0,0,IF('Etape n°1 - Données d''entrée'!B16&lt;&gt;Calculs!$D$5,HLOOKUP('Etape n°1 - Données d''entrée'!$B$11,Calculs!$D$5:$K$335,A37,FALSE))*((L141/L37)-1))</f>
        <v>#N/A</v>
      </c>
      <c r="O37" s="63"/>
      <c r="P37" s="63" t="str">
        <f>IF(OR(AND(E37&lt;&gt;0,G37&lt;&gt;0),AND(E37&lt;&gt;0,I37&lt;&gt;0),AND(E37&lt;&gt;0,H37&lt;&gt;0),AND(E37&lt;&gt;0,J37&lt;&gt;0),AND(E37&lt;&gt;0,K37&lt;&gt;0),AND(E37&lt;&gt;0,F37&lt;&gt;0),'Etape n°1 - Données d''entrée'!$B$11=NRJ!$F$2),IF(L37=0,0,0.03*Schauf*L37*((L141/L37)-1)),"NC")</f>
        <v>NC</v>
      </c>
      <c r="Q37" s="63" t="e">
        <f t="shared" si="1"/>
        <v>#N/A</v>
      </c>
      <c r="R37" s="63">
        <f t="shared" si="2"/>
        <v>0</v>
      </c>
      <c r="S37" t="str">
        <f t="shared" si="3"/>
        <v>Mai 2012 à Mars 2013</v>
      </c>
      <c r="U37">
        <f t="shared" si="11"/>
        <v>0</v>
      </c>
      <c r="V37">
        <f t="shared" si="4"/>
        <v>0</v>
      </c>
      <c r="W37">
        <f t="shared" si="5"/>
        <v>0</v>
      </c>
      <c r="X37">
        <f t="shared" si="6"/>
        <v>0</v>
      </c>
      <c r="Y37">
        <f t="shared" si="7"/>
        <v>0</v>
      </c>
      <c r="Z37">
        <f t="shared" si="8"/>
        <v>0</v>
      </c>
      <c r="AA37">
        <f t="shared" si="9"/>
        <v>0</v>
      </c>
      <c r="AB37">
        <f t="shared" si="10"/>
        <v>0</v>
      </c>
    </row>
    <row r="38" spans="1:28" outlineLevel="1" x14ac:dyDescent="0.45">
      <c r="A38">
        <v>34</v>
      </c>
      <c r="B38" t="s">
        <v>77</v>
      </c>
      <c r="C38">
        <v>2012</v>
      </c>
      <c r="D38" s="46">
        <f>'Etape n°2 - Vos consommations'!C36</f>
        <v>0</v>
      </c>
      <c r="E38" s="46">
        <f>'Etape n°2 - Vos consommations'!D36</f>
        <v>0</v>
      </c>
      <c r="F38" s="46">
        <f>'Etape n°2 - Vos consommations'!E36</f>
        <v>0</v>
      </c>
      <c r="G38" s="46">
        <f>'Etape n°2 - Vos consommations'!F36</f>
        <v>0</v>
      </c>
      <c r="H38" s="46">
        <f>'Etape n°2 - Vos consommations'!G36</f>
        <v>0</v>
      </c>
      <c r="I38" s="46">
        <f>'Etape n°2 - Vos consommations'!H36</f>
        <v>0</v>
      </c>
      <c r="J38" s="46">
        <f>'Etape n°2 - Vos consommations'!I36</f>
        <v>0</v>
      </c>
      <c r="K38" s="46">
        <f>'Etape n°2 - Vos consommations'!J36</f>
        <v>0</v>
      </c>
      <c r="L38" s="62" t="e">
        <f>IF($C$2="H1a",'DJU16'!I7,IF($C$2="H2a",'DJU16'!R7,IF($C$2="H1b",'DJU16'!AA7,IF($C$2="H2b",'DJU16'!AJ7,IF($C$2="H1c",'DJU16'!AS7,IF($C$2="H2c",'DJU16'!BB7,IF($C$2="H2d",'DJU16'!BK7,IF($C$2="H3",'DJU16'!BT7,"erreur"))))))))</f>
        <v>#N/A</v>
      </c>
      <c r="M38" s="62"/>
      <c r="N38" s="63" t="e">
        <f>IF(L38=0,0,IF('Etape n°1 - Données d''entrée'!D5&lt;&gt;Calculs!$D$5,HLOOKUP('Etape n°1 - Données d''entrée'!$B$11,Calculs!$D$5:$K$335,A38,FALSE))*((L142/L38)-1))</f>
        <v>#N/A</v>
      </c>
      <c r="O38" s="63"/>
      <c r="P38" s="63" t="str">
        <f>IF(OR(AND(E38&lt;&gt;0,G38&lt;&gt;0),AND(E38&lt;&gt;0,I38&lt;&gt;0),AND(E38&lt;&gt;0,H38&lt;&gt;0),AND(E38&lt;&gt;0,J38&lt;&gt;0),AND(E38&lt;&gt;0,K38&lt;&gt;0),AND(E38&lt;&gt;0,F38&lt;&gt;0),'Etape n°1 - Données d''entrée'!$B$11=NRJ!$F$2),IF(L38=0,0,0.03*Schauf*L38*((L142/L38)-1)),"NC")</f>
        <v>NC</v>
      </c>
      <c r="Q38" s="63" t="e">
        <f t="shared" si="1"/>
        <v>#N/A</v>
      </c>
      <c r="R38" s="63">
        <f t="shared" si="2"/>
        <v>0</v>
      </c>
      <c r="S38" t="str">
        <f t="shared" si="3"/>
        <v>Juin 2012 à Avril 2013</v>
      </c>
      <c r="U38">
        <f t="shared" si="11"/>
        <v>0</v>
      </c>
      <c r="V38">
        <f t="shared" si="4"/>
        <v>0</v>
      </c>
      <c r="W38">
        <f t="shared" si="5"/>
        <v>0</v>
      </c>
      <c r="X38">
        <f t="shared" si="6"/>
        <v>0</v>
      </c>
      <c r="Y38">
        <f t="shared" si="7"/>
        <v>0</v>
      </c>
      <c r="Z38">
        <f t="shared" si="8"/>
        <v>0</v>
      </c>
      <c r="AA38">
        <f t="shared" si="9"/>
        <v>0</v>
      </c>
      <c r="AB38">
        <f t="shared" si="10"/>
        <v>0</v>
      </c>
    </row>
    <row r="39" spans="1:28" outlineLevel="1" x14ac:dyDescent="0.45">
      <c r="A39">
        <v>35</v>
      </c>
      <c r="B39" t="s">
        <v>78</v>
      </c>
      <c r="C39">
        <v>2012</v>
      </c>
      <c r="D39" s="46">
        <f>'Etape n°2 - Vos consommations'!C37</f>
        <v>0</v>
      </c>
      <c r="E39" s="46">
        <f>'Etape n°2 - Vos consommations'!D37</f>
        <v>0</v>
      </c>
      <c r="F39" s="46">
        <f>'Etape n°2 - Vos consommations'!E37</f>
        <v>0</v>
      </c>
      <c r="G39" s="46">
        <f>'Etape n°2 - Vos consommations'!F37</f>
        <v>0</v>
      </c>
      <c r="H39" s="46">
        <f>'Etape n°2 - Vos consommations'!G37</f>
        <v>0</v>
      </c>
      <c r="I39" s="46">
        <f>'Etape n°2 - Vos consommations'!H37</f>
        <v>0</v>
      </c>
      <c r="J39" s="46">
        <f>'Etape n°2 - Vos consommations'!I37</f>
        <v>0</v>
      </c>
      <c r="K39" s="46">
        <f>'Etape n°2 - Vos consommations'!J37</f>
        <v>0</v>
      </c>
      <c r="L39" s="62" t="e">
        <f>IF($C$2="H1a",'DJU16'!I8,IF($C$2="H2a",'DJU16'!R8,IF($C$2="H1b",'DJU16'!AA8,IF($C$2="H2b",'DJU16'!AJ8,IF($C$2="H1c",'DJU16'!AS8,IF($C$2="H2c",'DJU16'!BB8,IF($C$2="H2d",'DJU16'!BK8,IF($C$2="H3",'DJU16'!BT8,"erreur"))))))))</f>
        <v>#N/A</v>
      </c>
      <c r="M39" s="62"/>
      <c r="N39" s="63" t="e">
        <f>IF(L39=0,0,IF('Etape n°1 - Données d''entrée'!B16&lt;&gt;Calculs!$D$5,HLOOKUP('Etape n°1 - Données d''entrée'!$B$11,Calculs!$D$5:$K$335,A39,FALSE))*((L143/L39)-1))</f>
        <v>#N/A</v>
      </c>
      <c r="O39" s="63"/>
      <c r="P39" s="63" t="str">
        <f>IF(OR(AND(E39&lt;&gt;0,G39&lt;&gt;0),AND(E39&lt;&gt;0,I39&lt;&gt;0),AND(E39&lt;&gt;0,H39&lt;&gt;0),AND(E39&lt;&gt;0,J39&lt;&gt;0),AND(E39&lt;&gt;0,K39&lt;&gt;0),AND(E39&lt;&gt;0,F39&lt;&gt;0),'Etape n°1 - Données d''entrée'!$B$11=NRJ!$F$2),IF(L39=0,0,0.03*Schauf*L39*((L143/L39)-1)),"NC")</f>
        <v>NC</v>
      </c>
      <c r="Q39" s="63" t="e">
        <f t="shared" si="1"/>
        <v>#N/A</v>
      </c>
      <c r="R39" s="63">
        <f t="shared" si="2"/>
        <v>0</v>
      </c>
      <c r="S39" t="str">
        <f t="shared" si="3"/>
        <v>Juillet 2012 à Mai 2013</v>
      </c>
      <c r="U39">
        <f t="shared" si="11"/>
        <v>0</v>
      </c>
      <c r="V39">
        <f t="shared" si="4"/>
        <v>0</v>
      </c>
      <c r="W39">
        <f t="shared" si="5"/>
        <v>0</v>
      </c>
      <c r="X39">
        <f t="shared" si="6"/>
        <v>0</v>
      </c>
      <c r="Y39">
        <f t="shared" si="7"/>
        <v>0</v>
      </c>
      <c r="Z39">
        <f t="shared" si="8"/>
        <v>0</v>
      </c>
      <c r="AA39">
        <f t="shared" si="9"/>
        <v>0</v>
      </c>
      <c r="AB39">
        <f t="shared" si="10"/>
        <v>0</v>
      </c>
    </row>
    <row r="40" spans="1:28" outlineLevel="1" x14ac:dyDescent="0.45">
      <c r="A40">
        <v>36</v>
      </c>
      <c r="B40" t="s">
        <v>79</v>
      </c>
      <c r="C40">
        <v>2012</v>
      </c>
      <c r="D40" s="46">
        <f>'Etape n°2 - Vos consommations'!C38</f>
        <v>0</v>
      </c>
      <c r="E40" s="46">
        <f>'Etape n°2 - Vos consommations'!D38</f>
        <v>0</v>
      </c>
      <c r="F40" s="46">
        <f>'Etape n°2 - Vos consommations'!E38</f>
        <v>0</v>
      </c>
      <c r="G40" s="46">
        <f>'Etape n°2 - Vos consommations'!F38</f>
        <v>0</v>
      </c>
      <c r="H40" s="46">
        <f>'Etape n°2 - Vos consommations'!G38</f>
        <v>0</v>
      </c>
      <c r="I40" s="46">
        <f>'Etape n°2 - Vos consommations'!H38</f>
        <v>0</v>
      </c>
      <c r="J40" s="46">
        <f>'Etape n°2 - Vos consommations'!I38</f>
        <v>0</v>
      </c>
      <c r="K40" s="46">
        <f>'Etape n°2 - Vos consommations'!J38</f>
        <v>0</v>
      </c>
      <c r="L40" s="62" t="e">
        <f>IF($C$2="H1a",'DJU16'!I9,IF($C$2="H2a",'DJU16'!R9,IF($C$2="H1b",'DJU16'!AA9,IF($C$2="H2b",'DJU16'!AJ9,IF($C$2="H1c",'DJU16'!AS9,IF($C$2="H2c",'DJU16'!BB9,IF($C$2="H2d",'DJU16'!BK9,IF($C$2="H3",'DJU16'!BT9,"erreur"))))))))</f>
        <v>#N/A</v>
      </c>
      <c r="M40" s="62"/>
      <c r="N40" s="63" t="e">
        <f>IF(L40=0,0,IF('Etape n°1 - Données d''entrée'!B17&lt;&gt;Calculs!$D$5,HLOOKUP('Etape n°1 - Données d''entrée'!$B$11,Calculs!$D$5:$K$335,A40,FALSE))*((L144/L40)-1))</f>
        <v>#N/A</v>
      </c>
      <c r="O40" s="63"/>
      <c r="P40" s="63" t="str">
        <f>IF(OR(AND(E40&lt;&gt;0,G40&lt;&gt;0),AND(E40&lt;&gt;0,I40&lt;&gt;0),AND(E40&lt;&gt;0,H40&lt;&gt;0),AND(E40&lt;&gt;0,J40&lt;&gt;0),AND(E40&lt;&gt;0,K40&lt;&gt;0),AND(E40&lt;&gt;0,F40&lt;&gt;0),'Etape n°1 - Données d''entrée'!$B$11=NRJ!$F$2),IF(L40=0,0,0.03*Schauf*L40*((L144/L40)-1)),"NC")</f>
        <v>NC</v>
      </c>
      <c r="Q40" s="63" t="e">
        <f t="shared" si="1"/>
        <v>#N/A</v>
      </c>
      <c r="R40" s="63">
        <f t="shared" si="2"/>
        <v>0</v>
      </c>
      <c r="S40" t="str">
        <f t="shared" si="3"/>
        <v>Août 2012 à Juin 2013</v>
      </c>
      <c r="U40">
        <f t="shared" si="11"/>
        <v>0</v>
      </c>
      <c r="V40">
        <f t="shared" si="4"/>
        <v>0</v>
      </c>
      <c r="W40">
        <f t="shared" si="5"/>
        <v>0</v>
      </c>
      <c r="X40">
        <f t="shared" si="6"/>
        <v>0</v>
      </c>
      <c r="Y40">
        <f t="shared" si="7"/>
        <v>0</v>
      </c>
      <c r="Z40">
        <f t="shared" si="8"/>
        <v>0</v>
      </c>
      <c r="AA40">
        <f t="shared" si="9"/>
        <v>0</v>
      </c>
      <c r="AB40">
        <f t="shared" si="10"/>
        <v>0</v>
      </c>
    </row>
    <row r="41" spans="1:28" outlineLevel="1" x14ac:dyDescent="0.45">
      <c r="A41">
        <v>37</v>
      </c>
      <c r="B41" t="s">
        <v>80</v>
      </c>
      <c r="C41">
        <v>2012</v>
      </c>
      <c r="D41" s="46">
        <f>'Etape n°2 - Vos consommations'!C39</f>
        <v>0</v>
      </c>
      <c r="E41" s="46">
        <f>'Etape n°2 - Vos consommations'!D39</f>
        <v>0</v>
      </c>
      <c r="F41" s="46">
        <f>'Etape n°2 - Vos consommations'!E39</f>
        <v>0</v>
      </c>
      <c r="G41" s="46">
        <f>'Etape n°2 - Vos consommations'!F39</f>
        <v>0</v>
      </c>
      <c r="H41" s="46">
        <f>'Etape n°2 - Vos consommations'!G39</f>
        <v>0</v>
      </c>
      <c r="I41" s="46">
        <f>'Etape n°2 - Vos consommations'!H39</f>
        <v>0</v>
      </c>
      <c r="J41" s="46">
        <f>'Etape n°2 - Vos consommations'!I39</f>
        <v>0</v>
      </c>
      <c r="K41" s="46">
        <f>'Etape n°2 - Vos consommations'!J39</f>
        <v>0</v>
      </c>
      <c r="L41" s="62" t="e">
        <f>IF($C$2="H1a",'DJU16'!I10,IF($C$2="H2a",'DJU16'!R10,IF($C$2="H1b",'DJU16'!AA10,IF($C$2="H2b",'DJU16'!AJ10,IF($C$2="H1c",'DJU16'!AS10,IF($C$2="H2c",'DJU16'!BB10,IF($C$2="H2d",'DJU16'!BK10,IF($C$2="H3",'DJU16'!BT10,"erreur"))))))))</f>
        <v>#N/A</v>
      </c>
      <c r="M41" s="62"/>
      <c r="N41" s="63" t="e">
        <f>IF(L41=0,0,IF('Etape n°1 - Données d''entrée'!B18&lt;&gt;Calculs!$D$5,HLOOKUP('Etape n°1 - Données d''entrée'!$B$11,Calculs!$D$5:$K$335,A41,FALSE))*((L145/L41)-1))</f>
        <v>#N/A</v>
      </c>
      <c r="O41" s="63"/>
      <c r="P41" s="63" t="str">
        <f>IF(OR(AND(E41&lt;&gt;0,G41&lt;&gt;0),AND(E41&lt;&gt;0,I41&lt;&gt;0),AND(E41&lt;&gt;0,H41&lt;&gt;0),AND(E41&lt;&gt;0,J41&lt;&gt;0),AND(E41&lt;&gt;0,K41&lt;&gt;0),AND(E41&lt;&gt;0,F41&lt;&gt;0),'Etape n°1 - Données d''entrée'!$B$11=NRJ!$F$2),IF(L41=0,0,0.03*Schauf*L41*((L145/L41)-1)),"NC")</f>
        <v>NC</v>
      </c>
      <c r="Q41" s="63" t="e">
        <f t="shared" si="1"/>
        <v>#N/A</v>
      </c>
      <c r="R41" s="63">
        <f t="shared" si="2"/>
        <v>0</v>
      </c>
      <c r="S41" t="str">
        <f t="shared" si="3"/>
        <v>Septembre 2012 à Juillet 2013</v>
      </c>
      <c r="U41">
        <f t="shared" si="11"/>
        <v>0</v>
      </c>
      <c r="V41">
        <f t="shared" si="4"/>
        <v>0</v>
      </c>
      <c r="W41">
        <f t="shared" si="5"/>
        <v>0</v>
      </c>
      <c r="X41">
        <f t="shared" si="6"/>
        <v>0</v>
      </c>
      <c r="Y41">
        <f t="shared" si="7"/>
        <v>0</v>
      </c>
      <c r="Z41">
        <f t="shared" si="8"/>
        <v>0</v>
      </c>
      <c r="AA41">
        <f t="shared" si="9"/>
        <v>0</v>
      </c>
      <c r="AB41">
        <f t="shared" si="10"/>
        <v>0</v>
      </c>
    </row>
    <row r="42" spans="1:28" outlineLevel="1" x14ac:dyDescent="0.45">
      <c r="A42">
        <v>38</v>
      </c>
      <c r="B42" t="s">
        <v>81</v>
      </c>
      <c r="C42">
        <v>2012</v>
      </c>
      <c r="D42" s="46">
        <f>'Etape n°2 - Vos consommations'!C40</f>
        <v>0</v>
      </c>
      <c r="E42" s="46">
        <f>'Etape n°2 - Vos consommations'!D40</f>
        <v>0</v>
      </c>
      <c r="F42" s="46">
        <f>'Etape n°2 - Vos consommations'!E40</f>
        <v>0</v>
      </c>
      <c r="G42" s="46">
        <f>'Etape n°2 - Vos consommations'!F40</f>
        <v>0</v>
      </c>
      <c r="H42" s="46">
        <f>'Etape n°2 - Vos consommations'!G40</f>
        <v>0</v>
      </c>
      <c r="I42" s="46">
        <f>'Etape n°2 - Vos consommations'!H40</f>
        <v>0</v>
      </c>
      <c r="J42" s="46">
        <f>'Etape n°2 - Vos consommations'!I40</f>
        <v>0</v>
      </c>
      <c r="K42" s="46">
        <f>'Etape n°2 - Vos consommations'!J40</f>
        <v>0</v>
      </c>
      <c r="L42" s="62" t="e">
        <f>IF($C$2="H1a",'DJU16'!I11,IF($C$2="H2a",'DJU16'!R11,IF($C$2="H1b",'DJU16'!AA11,IF($C$2="H2b",'DJU16'!AJ11,IF($C$2="H1c",'DJU16'!AS11,IF($C$2="H2c",'DJU16'!BB11,IF($C$2="H2d",'DJU16'!BK11,IF($C$2="H3",'DJU16'!BT11,"erreur"))))))))</f>
        <v>#N/A</v>
      </c>
      <c r="M42" s="62"/>
      <c r="N42" s="63" t="e">
        <f>IF(L42=0,0,IF('Etape n°1 - Données d''entrée'!B19&lt;&gt;Calculs!$D$5,HLOOKUP('Etape n°1 - Données d''entrée'!$B$11,Calculs!$D$5:$K$335,A42,FALSE))*((L146/L42)-1))</f>
        <v>#N/A</v>
      </c>
      <c r="O42" s="63"/>
      <c r="P42" s="63" t="str">
        <f>IF(OR(AND(E42&lt;&gt;0,G42&lt;&gt;0),AND(E42&lt;&gt;0,I42&lt;&gt;0),AND(E42&lt;&gt;0,H42&lt;&gt;0),AND(E42&lt;&gt;0,J42&lt;&gt;0),AND(E42&lt;&gt;0,K42&lt;&gt;0),AND(E42&lt;&gt;0,F42&lt;&gt;0),'Etape n°1 - Données d''entrée'!$B$11=NRJ!$F$2),IF(L42=0,0,0.03*Schauf*L42*((L146/L42)-1)),"NC")</f>
        <v>NC</v>
      </c>
      <c r="Q42" s="63" t="e">
        <f t="shared" si="1"/>
        <v>#N/A</v>
      </c>
      <c r="R42" s="63">
        <f t="shared" si="2"/>
        <v>0</v>
      </c>
      <c r="S42" t="str">
        <f t="shared" si="3"/>
        <v>Octobre 2012 à Août 2013</v>
      </c>
      <c r="U42">
        <f t="shared" si="11"/>
        <v>0</v>
      </c>
      <c r="V42">
        <f t="shared" si="4"/>
        <v>0</v>
      </c>
      <c r="W42">
        <f t="shared" si="5"/>
        <v>0</v>
      </c>
      <c r="X42">
        <f t="shared" si="6"/>
        <v>0</v>
      </c>
      <c r="Y42">
        <f t="shared" si="7"/>
        <v>0</v>
      </c>
      <c r="Z42">
        <f t="shared" si="8"/>
        <v>0</v>
      </c>
      <c r="AA42">
        <f t="shared" si="9"/>
        <v>0</v>
      </c>
      <c r="AB42">
        <f t="shared" si="10"/>
        <v>0</v>
      </c>
    </row>
    <row r="43" spans="1:28" outlineLevel="1" x14ac:dyDescent="0.45">
      <c r="A43">
        <v>39</v>
      </c>
      <c r="B43" t="s">
        <v>82</v>
      </c>
      <c r="C43">
        <v>2012</v>
      </c>
      <c r="D43" s="46">
        <f>'Etape n°2 - Vos consommations'!C41</f>
        <v>0</v>
      </c>
      <c r="E43" s="46">
        <f>'Etape n°2 - Vos consommations'!D41</f>
        <v>0</v>
      </c>
      <c r="F43" s="46">
        <f>'Etape n°2 - Vos consommations'!E41</f>
        <v>0</v>
      </c>
      <c r="G43" s="46">
        <f>'Etape n°2 - Vos consommations'!F41</f>
        <v>0</v>
      </c>
      <c r="H43" s="46">
        <f>'Etape n°2 - Vos consommations'!G41</f>
        <v>0</v>
      </c>
      <c r="I43" s="46">
        <f>'Etape n°2 - Vos consommations'!H41</f>
        <v>0</v>
      </c>
      <c r="J43" s="46">
        <f>'Etape n°2 - Vos consommations'!I41</f>
        <v>0</v>
      </c>
      <c r="K43" s="46">
        <f>'Etape n°2 - Vos consommations'!J41</f>
        <v>0</v>
      </c>
      <c r="L43" s="62" t="e">
        <f>IF($C$2="H1a",'DJU16'!I12,IF($C$2="H2a",'DJU16'!R12,IF($C$2="H1b",'DJU16'!AA12,IF($C$2="H2b",'DJU16'!AJ12,IF($C$2="H1c",'DJU16'!AS12,IF($C$2="H2c",'DJU16'!BB12,IF($C$2="H2d",'DJU16'!BK12,IF($C$2="H3",'DJU16'!BT12,"erreur"))))))))</f>
        <v>#N/A</v>
      </c>
      <c r="M43" s="62"/>
      <c r="N43" s="63" t="e">
        <f>IF(L43=0,0,IF('Etape n°1 - Données d''entrée'!B20&lt;&gt;Calculs!$D$5,HLOOKUP('Etape n°1 - Données d''entrée'!$B$11,Calculs!$D$5:$K$335,A43,FALSE))*((L147/L43)-1))</f>
        <v>#N/A</v>
      </c>
      <c r="O43" s="63"/>
      <c r="P43" s="63" t="str">
        <f>IF(OR(AND(E43&lt;&gt;0,G43&lt;&gt;0),AND(E43&lt;&gt;0,I43&lt;&gt;0),AND(E43&lt;&gt;0,H43&lt;&gt;0),AND(E43&lt;&gt;0,J43&lt;&gt;0),AND(E43&lt;&gt;0,K43&lt;&gt;0),AND(E43&lt;&gt;0,F43&lt;&gt;0),'Etape n°1 - Données d''entrée'!$B$11=NRJ!$F$2),IF(L43=0,0,0.03*Schauf*L43*((L147/L43)-1)),"NC")</f>
        <v>NC</v>
      </c>
      <c r="Q43" s="63" t="e">
        <f t="shared" si="1"/>
        <v>#N/A</v>
      </c>
      <c r="R43" s="63">
        <f t="shared" si="2"/>
        <v>0</v>
      </c>
      <c r="S43" t="str">
        <f t="shared" si="3"/>
        <v>Novembre 2012 à Septembre 2013</v>
      </c>
      <c r="U43">
        <f t="shared" si="11"/>
        <v>0</v>
      </c>
      <c r="V43">
        <f t="shared" si="4"/>
        <v>0</v>
      </c>
      <c r="W43">
        <f t="shared" si="5"/>
        <v>0</v>
      </c>
      <c r="X43">
        <f t="shared" si="6"/>
        <v>0</v>
      </c>
      <c r="Y43">
        <f t="shared" si="7"/>
        <v>0</v>
      </c>
      <c r="Z43">
        <f t="shared" si="8"/>
        <v>0</v>
      </c>
      <c r="AA43">
        <f t="shared" si="9"/>
        <v>0</v>
      </c>
      <c r="AB43">
        <f t="shared" si="10"/>
        <v>0</v>
      </c>
    </row>
    <row r="44" spans="1:28" outlineLevel="1" x14ac:dyDescent="0.45">
      <c r="A44">
        <v>40</v>
      </c>
      <c r="B44" t="s">
        <v>83</v>
      </c>
      <c r="C44">
        <v>2012</v>
      </c>
      <c r="D44" s="46">
        <f>'Etape n°2 - Vos consommations'!C42</f>
        <v>0</v>
      </c>
      <c r="E44" s="46">
        <f>'Etape n°2 - Vos consommations'!D42</f>
        <v>0</v>
      </c>
      <c r="F44" s="46">
        <f>'Etape n°2 - Vos consommations'!E42</f>
        <v>0</v>
      </c>
      <c r="G44" s="46">
        <f>'Etape n°2 - Vos consommations'!F42</f>
        <v>0</v>
      </c>
      <c r="H44" s="46">
        <f>'Etape n°2 - Vos consommations'!G42</f>
        <v>0</v>
      </c>
      <c r="I44" s="46">
        <f>'Etape n°2 - Vos consommations'!H42</f>
        <v>0</v>
      </c>
      <c r="J44" s="46">
        <f>'Etape n°2 - Vos consommations'!I42</f>
        <v>0</v>
      </c>
      <c r="K44" s="46">
        <f>'Etape n°2 - Vos consommations'!J42</f>
        <v>0</v>
      </c>
      <c r="L44" s="62" t="e">
        <f>IF($C$2="H1a",'DJU16'!I13,IF($C$2="H2a",'DJU16'!R13,IF($C$2="H1b",'DJU16'!AA13,IF($C$2="H2b",'DJU16'!AJ13,IF($C$2="H1c",'DJU16'!AS13,IF($C$2="H2c",'DJU16'!BB13,IF($C$2="H2d",'DJU16'!BK13,IF($C$2="H3",'DJU16'!BT13,"erreur"))))))))</f>
        <v>#N/A</v>
      </c>
      <c r="M44" s="62"/>
      <c r="N44" s="63" t="e">
        <f>IF(L44=0,0,IF('Etape n°1 - Données d''entrée'!B21&lt;&gt;Calculs!$D$5,HLOOKUP('Etape n°1 - Données d''entrée'!$B$11,Calculs!$D$5:$K$335,A44,FALSE))*((L148/L44)-1))</f>
        <v>#N/A</v>
      </c>
      <c r="O44" s="63"/>
      <c r="P44" s="63" t="str">
        <f>IF(OR(AND(E44&lt;&gt;0,G44&lt;&gt;0),AND(E44&lt;&gt;0,I44&lt;&gt;0),AND(E44&lt;&gt;0,H44&lt;&gt;0),AND(E44&lt;&gt;0,J44&lt;&gt;0),AND(E44&lt;&gt;0,K44&lt;&gt;0),AND(E44&lt;&gt;0,F44&lt;&gt;0),'Etape n°1 - Données d''entrée'!$B$11=NRJ!$F$2),IF(L44=0,0,0.03*Schauf*L44*((L148/L44)-1)),"NC")</f>
        <v>NC</v>
      </c>
      <c r="Q44" s="63" t="e">
        <f t="shared" si="1"/>
        <v>#N/A</v>
      </c>
      <c r="R44" s="63">
        <f t="shared" si="2"/>
        <v>0</v>
      </c>
      <c r="S44" t="str">
        <f t="shared" si="3"/>
        <v>Décembre 2012 à Octobre 2013</v>
      </c>
      <c r="U44">
        <f t="shared" si="11"/>
        <v>0</v>
      </c>
      <c r="V44">
        <f t="shared" si="4"/>
        <v>0</v>
      </c>
      <c r="W44">
        <f t="shared" si="5"/>
        <v>0</v>
      </c>
      <c r="X44">
        <f t="shared" si="6"/>
        <v>0</v>
      </c>
      <c r="Y44">
        <f t="shared" si="7"/>
        <v>0</v>
      </c>
      <c r="Z44">
        <f t="shared" si="8"/>
        <v>0</v>
      </c>
      <c r="AA44">
        <f t="shared" si="9"/>
        <v>0</v>
      </c>
      <c r="AB44">
        <f t="shared" si="10"/>
        <v>0</v>
      </c>
    </row>
    <row r="45" spans="1:28" outlineLevel="1" x14ac:dyDescent="0.45">
      <c r="A45">
        <v>41</v>
      </c>
      <c r="C45">
        <v>2013</v>
      </c>
      <c r="D45" s="46">
        <f>IF('Etape n°2 - Vos consommations'!C43&lt;&gt;0,'Etape n°2 - Vos consommations'!C43,SUM(Calculs!D46:D57))</f>
        <v>0</v>
      </c>
      <c r="E45" s="46">
        <f>'Etape n°2 - Vos consommations'!D43</f>
        <v>0</v>
      </c>
      <c r="F45" s="46">
        <f>'Etape n°2 - Vos consommations'!E43</f>
        <v>0</v>
      </c>
      <c r="G45" s="46">
        <f>'Etape n°2 - Vos consommations'!F43</f>
        <v>0</v>
      </c>
      <c r="H45" s="46">
        <f>'Etape n°2 - Vos consommations'!G43</f>
        <v>0</v>
      </c>
      <c r="I45" s="46">
        <f>'Etape n°2 - Vos consommations'!H43</f>
        <v>0</v>
      </c>
      <c r="J45" s="46">
        <f>'Etape n°2 - Vos consommations'!I43</f>
        <v>0</v>
      </c>
      <c r="K45" s="46">
        <f>'Etape n°2 - Vos consommations'!J43</f>
        <v>0</v>
      </c>
      <c r="L45" s="62" t="e">
        <f>SUM(L46:L57)</f>
        <v>#N/A</v>
      </c>
      <c r="M45" s="62"/>
      <c r="N45" s="63" t="e">
        <f>IF(L45=0,0,IF('Etape n°1 - Données d''entrée'!B22&lt;&gt;Calculs!$D$5,HLOOKUP('Etape n°1 - Données d''entrée'!$B$11,Calculs!$D$5:$K$335,A45,FALSE))*((L149/L45)-1))</f>
        <v>#N/A</v>
      </c>
      <c r="O45" s="63"/>
      <c r="P45" s="63" t="str">
        <f>IF(OR(AND(E45&lt;&gt;0,G45&lt;&gt;0),AND(E45&lt;&gt;0,I45&lt;&gt;0),AND(E45&lt;&gt;0,H45&lt;&gt;0),AND(E45&lt;&gt;0,J45&lt;&gt;0),AND(E45&lt;&gt;0,K45&lt;&gt;0),AND(E45&lt;&gt;0,F45&lt;&gt;0),'Etape n°1 - Données d''entrée'!$B$11=NRJ!$F$2),IF(L45=0,0,0.03*Schauf*L45*((L149/L45)-1)),"NC")</f>
        <v>NC</v>
      </c>
      <c r="Q45" s="63" t="e">
        <f>SUM(D45:K45)+IF(P45="NC",N45,P45)</f>
        <v>#N/A</v>
      </c>
      <c r="R45" s="63">
        <f>IF(SUM(D45:K45)=0,0,Q45)</f>
        <v>0</v>
      </c>
      <c r="S45" t="str">
        <f>S46</f>
        <v>Janvier 2013 à Décembre 2013</v>
      </c>
      <c r="U45">
        <f t="shared" si="11"/>
        <v>0</v>
      </c>
      <c r="V45">
        <f t="shared" si="4"/>
        <v>0</v>
      </c>
      <c r="W45">
        <f t="shared" si="5"/>
        <v>0</v>
      </c>
      <c r="X45">
        <f t="shared" si="6"/>
        <v>0</v>
      </c>
      <c r="Y45">
        <f t="shared" si="7"/>
        <v>0</v>
      </c>
      <c r="Z45">
        <f t="shared" si="8"/>
        <v>0</v>
      </c>
      <c r="AA45">
        <f t="shared" si="9"/>
        <v>0</v>
      </c>
      <c r="AB45">
        <f t="shared" si="10"/>
        <v>0</v>
      </c>
    </row>
    <row r="46" spans="1:28" outlineLevel="1" x14ac:dyDescent="0.45">
      <c r="A46">
        <v>42</v>
      </c>
      <c r="B46" t="s">
        <v>72</v>
      </c>
      <c r="C46">
        <v>2013</v>
      </c>
      <c r="D46" s="46">
        <f>'Etape n°2 - Vos consommations'!C44</f>
        <v>0</v>
      </c>
      <c r="E46" s="46">
        <f>'Etape n°2 - Vos consommations'!D44</f>
        <v>0</v>
      </c>
      <c r="F46" s="46">
        <f>'Etape n°2 - Vos consommations'!E44</f>
        <v>0</v>
      </c>
      <c r="G46" s="46">
        <f>'Etape n°2 - Vos consommations'!F44</f>
        <v>0</v>
      </c>
      <c r="H46" s="46">
        <f>'Etape n°2 - Vos consommations'!G44</f>
        <v>0</v>
      </c>
      <c r="I46" s="46">
        <f>'Etape n°2 - Vos consommations'!H44</f>
        <v>0</v>
      </c>
      <c r="J46" s="46">
        <f>'Etape n°2 - Vos consommations'!I44</f>
        <v>0</v>
      </c>
      <c r="K46" s="46">
        <f>'Etape n°2 - Vos consommations'!J44</f>
        <v>0</v>
      </c>
      <c r="L46" s="62" t="e">
        <f>IF($C$2="H1a",'DJU16'!H2,IF($C$2="H2a",'DJU16'!Q2,IF($C$2="H1b",'DJU16'!Z2,IF($C$2="H2b",'DJU16'!AI2,IF($C$2="H1c",'DJU16'!AR2,IF($C$2="H2c",'DJU16'!BA2,IF($C$2="H2d",'DJU16'!BJ2,IF($C$2="H3",'DJU16'!BS2,"erreur"))))))))</f>
        <v>#N/A</v>
      </c>
      <c r="M46" s="62"/>
      <c r="N46" s="63" t="e">
        <f>IF(L46=0,0,IF('Etape n°1 - Données d''entrée'!B23&lt;&gt;Calculs!$D$5,HLOOKUP('Etape n°1 - Données d''entrée'!$B$11,Calculs!$D$5:$K$335,A46,FALSE))*((L150/L46)-1))</f>
        <v>#N/A</v>
      </c>
      <c r="O46" s="63"/>
      <c r="P46" s="63" t="str">
        <f>IF(OR(AND(E46&lt;&gt;0,G46&lt;&gt;0),AND(E46&lt;&gt;0,I46&lt;&gt;0),AND(E46&lt;&gt;0,H46&lt;&gt;0),AND(E46&lt;&gt;0,J46&lt;&gt;0),AND(E46&lt;&gt;0,K46&lt;&gt;0),AND(E46&lt;&gt;0,F46&lt;&gt;0),'Etape n°1 - Données d''entrée'!$B$11=NRJ!$F$2),IF(L46=0,0,0.03*Schauf*L46*((L150/L46)-1)),"NC")</f>
        <v>NC</v>
      </c>
      <c r="Q46" s="63" t="e">
        <f t="shared" si="1"/>
        <v>#N/A</v>
      </c>
      <c r="R46" s="63">
        <f t="shared" si="2"/>
        <v>0</v>
      </c>
      <c r="S46" t="str">
        <f t="shared" si="3"/>
        <v>Janvier 2013 à Décembre 2013</v>
      </c>
      <c r="U46">
        <f t="shared" si="11"/>
        <v>0</v>
      </c>
      <c r="V46">
        <f t="shared" si="4"/>
        <v>0</v>
      </c>
      <c r="W46">
        <f t="shared" si="5"/>
        <v>0</v>
      </c>
      <c r="X46">
        <f t="shared" si="6"/>
        <v>0</v>
      </c>
      <c r="Y46">
        <f t="shared" si="7"/>
        <v>0</v>
      </c>
      <c r="Z46">
        <f t="shared" si="8"/>
        <v>0</v>
      </c>
      <c r="AA46">
        <f t="shared" si="9"/>
        <v>0</v>
      </c>
      <c r="AB46">
        <f t="shared" si="10"/>
        <v>0</v>
      </c>
    </row>
    <row r="47" spans="1:28" outlineLevel="1" x14ac:dyDescent="0.45">
      <c r="A47">
        <v>43</v>
      </c>
      <c r="B47" t="s">
        <v>73</v>
      </c>
      <c r="C47">
        <v>2013</v>
      </c>
      <c r="D47" s="46">
        <f>'Etape n°2 - Vos consommations'!C45</f>
        <v>0</v>
      </c>
      <c r="E47" s="46">
        <f>'Etape n°2 - Vos consommations'!D45</f>
        <v>0</v>
      </c>
      <c r="F47" s="46">
        <f>'Etape n°2 - Vos consommations'!E45</f>
        <v>0</v>
      </c>
      <c r="G47" s="46">
        <f>'Etape n°2 - Vos consommations'!F45</f>
        <v>0</v>
      </c>
      <c r="H47" s="46">
        <f>'Etape n°2 - Vos consommations'!G45</f>
        <v>0</v>
      </c>
      <c r="I47" s="46">
        <f>'Etape n°2 - Vos consommations'!H45</f>
        <v>0</v>
      </c>
      <c r="J47" s="46">
        <f>'Etape n°2 - Vos consommations'!I45</f>
        <v>0</v>
      </c>
      <c r="K47" s="46">
        <f>'Etape n°2 - Vos consommations'!J45</f>
        <v>0</v>
      </c>
      <c r="L47" s="62" t="e">
        <f>IF($C$2="H1a",'DJU16'!H3,IF($C$2="H2a",'DJU16'!Q3,IF($C$2="H1b",'DJU16'!Z3,IF($C$2="H2b",'DJU16'!AI3,IF($C$2="H1c",'DJU16'!AR3,IF($C$2="H2c",'DJU16'!BA3,IF($C$2="H2d",'DJU16'!BJ3,IF($C$2="H3",'DJU16'!BS3,"erreur"))))))))</f>
        <v>#N/A</v>
      </c>
      <c r="M47" s="62"/>
      <c r="N47" s="63" t="e">
        <f>IF(L47=0,0,IF('Etape n°1 - Données d''entrée'!B24&lt;&gt;Calculs!$D$5,HLOOKUP('Etape n°1 - Données d''entrée'!$B$11,Calculs!$D$5:$K$335,A47,FALSE))*((L151/L47)-1))</f>
        <v>#N/A</v>
      </c>
      <c r="O47" s="63"/>
      <c r="P47" s="63" t="str">
        <f>IF(OR(AND(E47&lt;&gt;0,G47&lt;&gt;0),AND(E47&lt;&gt;0,I47&lt;&gt;0),AND(E47&lt;&gt;0,H47&lt;&gt;0),AND(E47&lt;&gt;0,J47&lt;&gt;0),AND(E47&lt;&gt;0,K47&lt;&gt;0),AND(E47&lt;&gt;0,F47&lt;&gt;0),'Etape n°1 - Données d''entrée'!$B$11=NRJ!$F$2),IF(L47=0,0,0.03*Schauf*L47*((L151/L47)-1)),"NC")</f>
        <v>NC</v>
      </c>
      <c r="Q47" s="63" t="e">
        <f t="shared" si="1"/>
        <v>#N/A</v>
      </c>
      <c r="R47" s="63">
        <f t="shared" si="2"/>
        <v>0</v>
      </c>
      <c r="S47" t="str">
        <f t="shared" si="3"/>
        <v>Février 2013 à  2014</v>
      </c>
      <c r="U47">
        <f t="shared" si="11"/>
        <v>0</v>
      </c>
      <c r="V47">
        <f t="shared" si="4"/>
        <v>0</v>
      </c>
      <c r="W47">
        <f t="shared" si="5"/>
        <v>0</v>
      </c>
      <c r="X47">
        <f t="shared" si="6"/>
        <v>0</v>
      </c>
      <c r="Y47">
        <f t="shared" si="7"/>
        <v>0</v>
      </c>
      <c r="Z47">
        <f t="shared" si="8"/>
        <v>0</v>
      </c>
      <c r="AA47">
        <f t="shared" si="9"/>
        <v>0</v>
      </c>
      <c r="AB47">
        <f t="shared" si="10"/>
        <v>0</v>
      </c>
    </row>
    <row r="48" spans="1:28" outlineLevel="1" x14ac:dyDescent="0.45">
      <c r="A48">
        <v>44</v>
      </c>
      <c r="B48" t="s">
        <v>74</v>
      </c>
      <c r="C48">
        <v>2013</v>
      </c>
      <c r="D48" s="46">
        <f>'Etape n°2 - Vos consommations'!C46</f>
        <v>0</v>
      </c>
      <c r="E48" s="46">
        <f>'Etape n°2 - Vos consommations'!D46</f>
        <v>0</v>
      </c>
      <c r="F48" s="46">
        <f>'Etape n°2 - Vos consommations'!E46</f>
        <v>0</v>
      </c>
      <c r="G48" s="46">
        <f>'Etape n°2 - Vos consommations'!F46</f>
        <v>0</v>
      </c>
      <c r="H48" s="46">
        <f>'Etape n°2 - Vos consommations'!G46</f>
        <v>0</v>
      </c>
      <c r="I48" s="46">
        <f>'Etape n°2 - Vos consommations'!H46</f>
        <v>0</v>
      </c>
      <c r="J48" s="46">
        <f>'Etape n°2 - Vos consommations'!I46</f>
        <v>0</v>
      </c>
      <c r="K48" s="46">
        <f>'Etape n°2 - Vos consommations'!J46</f>
        <v>0</v>
      </c>
      <c r="L48" s="62" t="e">
        <f>IF($C$2="H1a",'DJU16'!H4,IF($C$2="H2a",'DJU16'!Q4,IF($C$2="H1b",'DJU16'!Z4,IF($C$2="H2b",'DJU16'!AI4,IF($C$2="H1c",'DJU16'!AR4,IF($C$2="H2c",'DJU16'!BA4,IF($C$2="H2d",'DJU16'!BJ4,IF($C$2="H3",'DJU16'!BS4,"erreur"))))))))</f>
        <v>#N/A</v>
      </c>
      <c r="M48" s="62"/>
      <c r="N48" s="63" t="e">
        <f>IF(L48=0,0,IF('Etape n°1 - Données d''entrée'!B25&lt;&gt;Calculs!$D$5,HLOOKUP('Etape n°1 - Données d''entrée'!$B$11,Calculs!$D$5:$K$335,A48,FALSE))*((L152/L48)-1))</f>
        <v>#N/A</v>
      </c>
      <c r="O48" s="63"/>
      <c r="P48" s="63" t="str">
        <f>IF(OR(AND(E48&lt;&gt;0,G48&lt;&gt;0),AND(E48&lt;&gt;0,I48&lt;&gt;0),AND(E48&lt;&gt;0,H48&lt;&gt;0),AND(E48&lt;&gt;0,J48&lt;&gt;0),AND(E48&lt;&gt;0,K48&lt;&gt;0),AND(E48&lt;&gt;0,F48&lt;&gt;0),'Etape n°1 - Données d''entrée'!$B$11=NRJ!$F$2),IF(L48=0,0,0.03*Schauf*L48*((L152/L48)-1)),"NC")</f>
        <v>NC</v>
      </c>
      <c r="Q48" s="63" t="e">
        <f t="shared" si="1"/>
        <v>#N/A</v>
      </c>
      <c r="R48" s="63">
        <f t="shared" si="2"/>
        <v>0</v>
      </c>
      <c r="S48" t="str">
        <f t="shared" si="3"/>
        <v>Mars 2013 à Janvier 2014</v>
      </c>
      <c r="U48">
        <f t="shared" si="11"/>
        <v>0</v>
      </c>
      <c r="V48">
        <f t="shared" si="4"/>
        <v>0</v>
      </c>
      <c r="W48">
        <f t="shared" si="5"/>
        <v>0</v>
      </c>
      <c r="X48">
        <f t="shared" si="6"/>
        <v>0</v>
      </c>
      <c r="Y48">
        <f t="shared" si="7"/>
        <v>0</v>
      </c>
      <c r="Z48">
        <f t="shared" si="8"/>
        <v>0</v>
      </c>
      <c r="AA48">
        <f t="shared" si="9"/>
        <v>0</v>
      </c>
      <c r="AB48">
        <f t="shared" si="10"/>
        <v>0</v>
      </c>
    </row>
    <row r="49" spans="1:28" outlineLevel="1" x14ac:dyDescent="0.45">
      <c r="A49">
        <v>45</v>
      </c>
      <c r="B49" t="s">
        <v>75</v>
      </c>
      <c r="C49">
        <v>2013</v>
      </c>
      <c r="D49" s="46">
        <f>'Etape n°2 - Vos consommations'!C47</f>
        <v>0</v>
      </c>
      <c r="E49" s="46">
        <f>'Etape n°2 - Vos consommations'!D47</f>
        <v>0</v>
      </c>
      <c r="F49" s="46">
        <f>'Etape n°2 - Vos consommations'!E47</f>
        <v>0</v>
      </c>
      <c r="G49" s="46">
        <f>'Etape n°2 - Vos consommations'!F47</f>
        <v>0</v>
      </c>
      <c r="H49" s="46">
        <f>'Etape n°2 - Vos consommations'!G47</f>
        <v>0</v>
      </c>
      <c r="I49" s="46">
        <f>'Etape n°2 - Vos consommations'!H47</f>
        <v>0</v>
      </c>
      <c r="J49" s="46">
        <f>'Etape n°2 - Vos consommations'!I47</f>
        <v>0</v>
      </c>
      <c r="K49" s="46">
        <f>'Etape n°2 - Vos consommations'!J47</f>
        <v>0</v>
      </c>
      <c r="L49" s="62" t="e">
        <f>IF($C$2="H1a",'DJU16'!H5,IF($C$2="H2a",'DJU16'!Q5,IF($C$2="H1b",'DJU16'!Z5,IF($C$2="H2b",'DJU16'!AI5,IF($C$2="H1c",'DJU16'!AR5,IF($C$2="H2c",'DJU16'!BA5,IF($C$2="H2d",'DJU16'!BJ5,IF($C$2="H3",'DJU16'!BS5,"erreur"))))))))</f>
        <v>#N/A</v>
      </c>
      <c r="M49" s="62"/>
      <c r="N49" s="63" t="e">
        <f>IF(L49=0,0,IF('Etape n°1 - Données d''entrée'!B26&lt;&gt;Calculs!$D$5,HLOOKUP('Etape n°1 - Données d''entrée'!$B$11,Calculs!$D$5:$K$335,A49,FALSE))*((L153/L49)-1))</f>
        <v>#N/A</v>
      </c>
      <c r="O49" s="63"/>
      <c r="P49" s="63" t="str">
        <f>IF(OR(AND(E49&lt;&gt;0,G49&lt;&gt;0),AND(E49&lt;&gt;0,I49&lt;&gt;0),AND(E49&lt;&gt;0,H49&lt;&gt;0),AND(E49&lt;&gt;0,J49&lt;&gt;0),AND(E49&lt;&gt;0,K49&lt;&gt;0),AND(E49&lt;&gt;0,F49&lt;&gt;0),'Etape n°1 - Données d''entrée'!$B$11=NRJ!$F$2),IF(L49=0,0,0.03*Schauf*L49*((L153/L49)-1)),"NC")</f>
        <v>NC</v>
      </c>
      <c r="Q49" s="63" t="e">
        <f t="shared" si="1"/>
        <v>#N/A</v>
      </c>
      <c r="R49" s="63">
        <f t="shared" si="2"/>
        <v>0</v>
      </c>
      <c r="S49" t="str">
        <f t="shared" si="3"/>
        <v>Avril 2013 à Février 2014</v>
      </c>
      <c r="U49">
        <f t="shared" si="11"/>
        <v>0</v>
      </c>
      <c r="V49">
        <f t="shared" si="4"/>
        <v>0</v>
      </c>
      <c r="W49">
        <f t="shared" si="5"/>
        <v>0</v>
      </c>
      <c r="X49">
        <f t="shared" si="6"/>
        <v>0</v>
      </c>
      <c r="Y49">
        <f t="shared" si="7"/>
        <v>0</v>
      </c>
      <c r="Z49">
        <f t="shared" si="8"/>
        <v>0</v>
      </c>
      <c r="AA49">
        <f t="shared" si="9"/>
        <v>0</v>
      </c>
      <c r="AB49">
        <f t="shared" si="10"/>
        <v>0</v>
      </c>
    </row>
    <row r="50" spans="1:28" outlineLevel="1" x14ac:dyDescent="0.45">
      <c r="A50">
        <v>46</v>
      </c>
      <c r="B50" t="s">
        <v>76</v>
      </c>
      <c r="C50">
        <v>2013</v>
      </c>
      <c r="D50" s="46">
        <f>'Etape n°2 - Vos consommations'!C48</f>
        <v>0</v>
      </c>
      <c r="E50" s="46">
        <f>'Etape n°2 - Vos consommations'!D48</f>
        <v>0</v>
      </c>
      <c r="F50" s="46">
        <f>'Etape n°2 - Vos consommations'!E48</f>
        <v>0</v>
      </c>
      <c r="G50" s="46">
        <f>'Etape n°2 - Vos consommations'!F48</f>
        <v>0</v>
      </c>
      <c r="H50" s="46">
        <f>'Etape n°2 - Vos consommations'!G48</f>
        <v>0</v>
      </c>
      <c r="I50" s="46">
        <f>'Etape n°2 - Vos consommations'!H48</f>
        <v>0</v>
      </c>
      <c r="J50" s="46">
        <f>'Etape n°2 - Vos consommations'!I48</f>
        <v>0</v>
      </c>
      <c r="K50" s="46">
        <f>'Etape n°2 - Vos consommations'!J48</f>
        <v>0</v>
      </c>
      <c r="L50" s="62" t="e">
        <f>IF($C$2="H1a",'DJU16'!H6,IF($C$2="H2a",'DJU16'!Q6,IF($C$2="H1b",'DJU16'!Z6,IF($C$2="H2b",'DJU16'!AI6,IF($C$2="H1c",'DJU16'!AR6,IF($C$2="H2c",'DJU16'!BA6,IF($C$2="H2d",'DJU16'!BJ6,IF($C$2="H3",'DJU16'!BS6,"erreur"))))))))</f>
        <v>#N/A</v>
      </c>
      <c r="M50" s="62"/>
      <c r="N50" s="63" t="e">
        <f>IF(L50=0,0,IF('Etape n°1 - Données d''entrée'!B27&lt;&gt;Calculs!$D$5,HLOOKUP('Etape n°1 - Données d''entrée'!$B$11,Calculs!$D$5:$K$335,A50,FALSE))*((L154/L50)-1))</f>
        <v>#N/A</v>
      </c>
      <c r="O50" s="63"/>
      <c r="P50" s="63" t="str">
        <f>IF(OR(AND(E50&lt;&gt;0,G50&lt;&gt;0),AND(E50&lt;&gt;0,I50&lt;&gt;0),AND(E50&lt;&gt;0,H50&lt;&gt;0),AND(E50&lt;&gt;0,J50&lt;&gt;0),AND(E50&lt;&gt;0,K50&lt;&gt;0),AND(E50&lt;&gt;0,F50&lt;&gt;0),'Etape n°1 - Données d''entrée'!$B$11=NRJ!$F$2),IF(L50=0,0,0.03*Schauf*L50*((L154/L50)-1)),"NC")</f>
        <v>NC</v>
      </c>
      <c r="Q50" s="63" t="e">
        <f t="shared" si="1"/>
        <v>#N/A</v>
      </c>
      <c r="R50" s="63">
        <f t="shared" si="2"/>
        <v>0</v>
      </c>
      <c r="S50" t="str">
        <f t="shared" si="3"/>
        <v>Mai 2013 à Mars 2014</v>
      </c>
      <c r="U50">
        <f t="shared" si="11"/>
        <v>0</v>
      </c>
      <c r="V50">
        <f t="shared" si="4"/>
        <v>0</v>
      </c>
      <c r="W50">
        <f t="shared" si="5"/>
        <v>0</v>
      </c>
      <c r="X50">
        <f t="shared" si="6"/>
        <v>0</v>
      </c>
      <c r="Y50">
        <f t="shared" si="7"/>
        <v>0</v>
      </c>
      <c r="Z50">
        <f t="shared" si="8"/>
        <v>0</v>
      </c>
      <c r="AA50">
        <f t="shared" si="9"/>
        <v>0</v>
      </c>
      <c r="AB50">
        <f t="shared" si="10"/>
        <v>0</v>
      </c>
    </row>
    <row r="51" spans="1:28" outlineLevel="1" x14ac:dyDescent="0.45">
      <c r="A51">
        <v>47</v>
      </c>
      <c r="B51" t="s">
        <v>77</v>
      </c>
      <c r="C51">
        <v>2013</v>
      </c>
      <c r="D51" s="46">
        <f>'Etape n°2 - Vos consommations'!C49</f>
        <v>0</v>
      </c>
      <c r="E51" s="46">
        <f>'Etape n°2 - Vos consommations'!D49</f>
        <v>0</v>
      </c>
      <c r="F51" s="46">
        <f>'Etape n°2 - Vos consommations'!E49</f>
        <v>0</v>
      </c>
      <c r="G51" s="46">
        <f>'Etape n°2 - Vos consommations'!F49</f>
        <v>0</v>
      </c>
      <c r="H51" s="46">
        <f>'Etape n°2 - Vos consommations'!G49</f>
        <v>0</v>
      </c>
      <c r="I51" s="46">
        <f>'Etape n°2 - Vos consommations'!H49</f>
        <v>0</v>
      </c>
      <c r="J51" s="46">
        <f>'Etape n°2 - Vos consommations'!I49</f>
        <v>0</v>
      </c>
      <c r="K51" s="46">
        <f>'Etape n°2 - Vos consommations'!J49</f>
        <v>0</v>
      </c>
      <c r="L51" s="62" t="e">
        <f>IF($C$2="H1a",'DJU16'!H7,IF($C$2="H2a",'DJU16'!Q7,IF($C$2="H1b",'DJU16'!Z7,IF($C$2="H2b",'DJU16'!AI7,IF($C$2="H1c",'DJU16'!AR7,IF($C$2="H2c",'DJU16'!BA7,IF($C$2="H2d",'DJU16'!BJ7,IF($C$2="H3",'DJU16'!BS7,"erreur"))))))))</f>
        <v>#N/A</v>
      </c>
      <c r="M51" s="62"/>
      <c r="N51" s="63" t="e">
        <f>IF(L51=0,0,IF('Etape n°1 - Données d''entrée'!B28&lt;&gt;Calculs!$D$5,HLOOKUP('Etape n°1 - Données d''entrée'!$B$11,Calculs!$D$5:$K$335,A51,FALSE))*((L155/L51)-1))</f>
        <v>#N/A</v>
      </c>
      <c r="O51" s="63"/>
      <c r="P51" s="63" t="str">
        <f>IF(OR(AND(E51&lt;&gt;0,G51&lt;&gt;0),AND(E51&lt;&gt;0,I51&lt;&gt;0),AND(E51&lt;&gt;0,H51&lt;&gt;0),AND(E51&lt;&gt;0,J51&lt;&gt;0),AND(E51&lt;&gt;0,K51&lt;&gt;0),AND(E51&lt;&gt;0,F51&lt;&gt;0),'Etape n°1 - Données d''entrée'!$B$11=NRJ!$F$2),IF(L51=0,0,0.03*Schauf*L51*((L155/L51)-1)),"NC")</f>
        <v>NC</v>
      </c>
      <c r="Q51" s="63" t="e">
        <f t="shared" si="1"/>
        <v>#N/A</v>
      </c>
      <c r="R51" s="63">
        <f t="shared" si="2"/>
        <v>0</v>
      </c>
      <c r="S51" t="str">
        <f t="shared" si="3"/>
        <v>Juin 2013 à Avril 2014</v>
      </c>
      <c r="U51">
        <f t="shared" si="11"/>
        <v>0</v>
      </c>
      <c r="V51">
        <f t="shared" si="4"/>
        <v>0</v>
      </c>
      <c r="W51">
        <f t="shared" si="5"/>
        <v>0</v>
      </c>
      <c r="X51">
        <f t="shared" si="6"/>
        <v>0</v>
      </c>
      <c r="Y51">
        <f t="shared" si="7"/>
        <v>0</v>
      </c>
      <c r="Z51">
        <f t="shared" si="8"/>
        <v>0</v>
      </c>
      <c r="AA51">
        <f t="shared" si="9"/>
        <v>0</v>
      </c>
      <c r="AB51">
        <f t="shared" si="10"/>
        <v>0</v>
      </c>
    </row>
    <row r="52" spans="1:28" outlineLevel="1" x14ac:dyDescent="0.45">
      <c r="A52">
        <v>48</v>
      </c>
      <c r="B52" t="s">
        <v>78</v>
      </c>
      <c r="C52">
        <v>2013</v>
      </c>
      <c r="D52" s="46">
        <f>'Etape n°2 - Vos consommations'!C50</f>
        <v>0</v>
      </c>
      <c r="E52" s="46">
        <f>'Etape n°2 - Vos consommations'!D50</f>
        <v>0</v>
      </c>
      <c r="F52" s="46">
        <f>'Etape n°2 - Vos consommations'!E50</f>
        <v>0</v>
      </c>
      <c r="G52" s="46">
        <f>'Etape n°2 - Vos consommations'!F50</f>
        <v>0</v>
      </c>
      <c r="H52" s="46">
        <f>'Etape n°2 - Vos consommations'!G50</f>
        <v>0</v>
      </c>
      <c r="I52" s="46">
        <f>'Etape n°2 - Vos consommations'!H50</f>
        <v>0</v>
      </c>
      <c r="J52" s="46">
        <f>'Etape n°2 - Vos consommations'!I50</f>
        <v>0</v>
      </c>
      <c r="K52" s="46">
        <f>'Etape n°2 - Vos consommations'!J50</f>
        <v>0</v>
      </c>
      <c r="L52" s="62" t="e">
        <f>IF($C$2="H1a",'DJU16'!H8,IF($C$2="H2a",'DJU16'!Q8,IF($C$2="H1b",'DJU16'!Z8,IF($C$2="H2b",'DJU16'!AI8,IF($C$2="H1c",'DJU16'!AR8,IF($C$2="H2c",'DJU16'!BA8,IF($C$2="H2d",'DJU16'!BJ8,IF($C$2="H3",'DJU16'!BS8,"erreur"))))))))</f>
        <v>#N/A</v>
      </c>
      <c r="M52" s="62"/>
      <c r="N52" s="63" t="e">
        <f>IF(L52=0,0,IF('Etape n°1 - Données d''entrée'!B29&lt;&gt;Calculs!$D$5,HLOOKUP('Etape n°1 - Données d''entrée'!$B$11,Calculs!$D$5:$K$335,A52,FALSE))*((L156/L52)-1))</f>
        <v>#N/A</v>
      </c>
      <c r="O52" s="63"/>
      <c r="P52" s="63" t="str">
        <f>IF(OR(AND(E52&lt;&gt;0,G52&lt;&gt;0),AND(E52&lt;&gt;0,I52&lt;&gt;0),AND(E52&lt;&gt;0,H52&lt;&gt;0),AND(E52&lt;&gt;0,J52&lt;&gt;0),AND(E52&lt;&gt;0,K52&lt;&gt;0),AND(E52&lt;&gt;0,F52&lt;&gt;0),'Etape n°1 - Données d''entrée'!$B$11=NRJ!$F$2),IF(L52=0,0,0.03*Schauf*L52*((L156/L52)-1)),"NC")</f>
        <v>NC</v>
      </c>
      <c r="Q52" s="63" t="e">
        <f t="shared" si="1"/>
        <v>#N/A</v>
      </c>
      <c r="R52" s="63">
        <f t="shared" si="2"/>
        <v>0</v>
      </c>
      <c r="S52" t="str">
        <f t="shared" si="3"/>
        <v>Juillet 2013 à Mai 2014</v>
      </c>
      <c r="U52">
        <f t="shared" si="11"/>
        <v>0</v>
      </c>
      <c r="V52">
        <f t="shared" si="4"/>
        <v>0</v>
      </c>
      <c r="W52">
        <f t="shared" si="5"/>
        <v>0</v>
      </c>
      <c r="X52">
        <f t="shared" si="6"/>
        <v>0</v>
      </c>
      <c r="Y52">
        <f t="shared" si="7"/>
        <v>0</v>
      </c>
      <c r="Z52">
        <f t="shared" si="8"/>
        <v>0</v>
      </c>
      <c r="AA52">
        <f t="shared" si="9"/>
        <v>0</v>
      </c>
      <c r="AB52">
        <f t="shared" si="10"/>
        <v>0</v>
      </c>
    </row>
    <row r="53" spans="1:28" outlineLevel="1" x14ac:dyDescent="0.45">
      <c r="A53">
        <v>49</v>
      </c>
      <c r="B53" t="s">
        <v>79</v>
      </c>
      <c r="C53">
        <v>2013</v>
      </c>
      <c r="D53" s="46">
        <f>'Etape n°2 - Vos consommations'!C51</f>
        <v>0</v>
      </c>
      <c r="E53" s="46">
        <f>'Etape n°2 - Vos consommations'!D51</f>
        <v>0</v>
      </c>
      <c r="F53" s="46">
        <f>'Etape n°2 - Vos consommations'!E51</f>
        <v>0</v>
      </c>
      <c r="G53" s="46">
        <f>'Etape n°2 - Vos consommations'!F51</f>
        <v>0</v>
      </c>
      <c r="H53" s="46">
        <f>'Etape n°2 - Vos consommations'!G51</f>
        <v>0</v>
      </c>
      <c r="I53" s="46">
        <f>'Etape n°2 - Vos consommations'!H51</f>
        <v>0</v>
      </c>
      <c r="J53" s="46">
        <f>'Etape n°2 - Vos consommations'!I51</f>
        <v>0</v>
      </c>
      <c r="K53" s="46">
        <f>'Etape n°2 - Vos consommations'!J51</f>
        <v>0</v>
      </c>
      <c r="L53" s="62" t="e">
        <f>IF($C$2="H1a",'DJU16'!H9,IF($C$2="H2a",'DJU16'!Q9,IF($C$2="H1b",'DJU16'!Z9,IF($C$2="H2b",'DJU16'!AI9,IF($C$2="H1c",'DJU16'!AR9,IF($C$2="H2c",'DJU16'!BA9,IF($C$2="H2d",'DJU16'!BJ9,IF($C$2="H3",'DJU16'!BS9,"erreur"))))))))</f>
        <v>#N/A</v>
      </c>
      <c r="M53" s="62"/>
      <c r="N53" s="63" t="e">
        <f>IF(L53=0,0,IF('Etape n°1 - Données d''entrée'!B30&lt;&gt;Calculs!$D$5,HLOOKUP('Etape n°1 - Données d''entrée'!$B$11,Calculs!$D$5:$K$335,A53,FALSE))*((L157/L53)-1))</f>
        <v>#N/A</v>
      </c>
      <c r="O53" s="63"/>
      <c r="P53" s="63" t="str">
        <f>IF(OR(AND(E53&lt;&gt;0,G53&lt;&gt;0),AND(E53&lt;&gt;0,I53&lt;&gt;0),AND(E53&lt;&gt;0,H53&lt;&gt;0),AND(E53&lt;&gt;0,J53&lt;&gt;0),AND(E53&lt;&gt;0,K53&lt;&gt;0),AND(E53&lt;&gt;0,F53&lt;&gt;0),'Etape n°1 - Données d''entrée'!$B$11=NRJ!$F$2),IF(L53=0,0,0.03*Schauf*L53*((L157/L53)-1)),"NC")</f>
        <v>NC</v>
      </c>
      <c r="Q53" s="63" t="e">
        <f t="shared" si="1"/>
        <v>#N/A</v>
      </c>
      <c r="R53" s="63">
        <f t="shared" si="2"/>
        <v>0</v>
      </c>
      <c r="S53" t="str">
        <f t="shared" si="3"/>
        <v>Août 2013 à Juin 2014</v>
      </c>
      <c r="U53">
        <f t="shared" si="11"/>
        <v>0</v>
      </c>
      <c r="V53">
        <f t="shared" si="4"/>
        <v>0</v>
      </c>
      <c r="W53">
        <f t="shared" si="5"/>
        <v>0</v>
      </c>
      <c r="X53">
        <f t="shared" si="6"/>
        <v>0</v>
      </c>
      <c r="Y53">
        <f t="shared" si="7"/>
        <v>0</v>
      </c>
      <c r="Z53">
        <f t="shared" si="8"/>
        <v>0</v>
      </c>
      <c r="AA53">
        <f t="shared" si="9"/>
        <v>0</v>
      </c>
      <c r="AB53">
        <f t="shared" si="10"/>
        <v>0</v>
      </c>
    </row>
    <row r="54" spans="1:28" outlineLevel="1" x14ac:dyDescent="0.45">
      <c r="A54">
        <v>50</v>
      </c>
      <c r="B54" t="s">
        <v>80</v>
      </c>
      <c r="C54">
        <v>2013</v>
      </c>
      <c r="D54" s="46">
        <f>'Etape n°2 - Vos consommations'!C52</f>
        <v>0</v>
      </c>
      <c r="E54" s="46">
        <f>'Etape n°2 - Vos consommations'!D52</f>
        <v>0</v>
      </c>
      <c r="F54" s="46">
        <f>'Etape n°2 - Vos consommations'!E52</f>
        <v>0</v>
      </c>
      <c r="G54" s="46">
        <f>'Etape n°2 - Vos consommations'!F52</f>
        <v>0</v>
      </c>
      <c r="H54" s="46">
        <f>'Etape n°2 - Vos consommations'!G52</f>
        <v>0</v>
      </c>
      <c r="I54" s="46">
        <f>'Etape n°2 - Vos consommations'!H52</f>
        <v>0</v>
      </c>
      <c r="J54" s="46">
        <f>'Etape n°2 - Vos consommations'!I52</f>
        <v>0</v>
      </c>
      <c r="K54" s="46">
        <f>'Etape n°2 - Vos consommations'!J52</f>
        <v>0</v>
      </c>
      <c r="L54" s="62" t="e">
        <f>IF($C$2="H1a",'DJU16'!H10,IF($C$2="H2a",'DJU16'!Q10,IF($C$2="H1b",'DJU16'!Z10,IF($C$2="H2b",'DJU16'!AI10,IF($C$2="H1c",'DJU16'!AR10,IF($C$2="H2c",'DJU16'!BA10,IF($C$2="H2d",'DJU16'!BJ10,IF($C$2="H3",'DJU16'!BS10,"erreur"))))))))</f>
        <v>#N/A</v>
      </c>
      <c r="M54" s="62"/>
      <c r="N54" s="63" t="e">
        <f>IF(L54=0,0,IF('Etape n°1 - Données d''entrée'!B31&lt;&gt;Calculs!$D$5,HLOOKUP('Etape n°1 - Données d''entrée'!$B$11,Calculs!$D$5:$K$335,A54,FALSE))*((L158/L54)-1))</f>
        <v>#N/A</v>
      </c>
      <c r="O54" s="63"/>
      <c r="P54" s="63" t="str">
        <f>IF(OR(AND(E54&lt;&gt;0,G54&lt;&gt;0),AND(E54&lt;&gt;0,I54&lt;&gt;0),AND(E54&lt;&gt;0,H54&lt;&gt;0),AND(E54&lt;&gt;0,J54&lt;&gt;0),AND(E54&lt;&gt;0,K54&lt;&gt;0),AND(E54&lt;&gt;0,F54&lt;&gt;0),'Etape n°1 - Données d''entrée'!$B$11=NRJ!$F$2),IF(L54=0,0,0.03*Schauf*L54*((L158/L54)-1)),"NC")</f>
        <v>NC</v>
      </c>
      <c r="Q54" s="63" t="e">
        <f t="shared" si="1"/>
        <v>#N/A</v>
      </c>
      <c r="R54" s="63">
        <f t="shared" si="2"/>
        <v>0</v>
      </c>
      <c r="S54" t="str">
        <f t="shared" si="3"/>
        <v>Septembre 2013 à Juillet 2014</v>
      </c>
      <c r="U54">
        <f t="shared" si="11"/>
        <v>0</v>
      </c>
      <c r="V54">
        <f t="shared" si="4"/>
        <v>0</v>
      </c>
      <c r="W54">
        <f t="shared" si="5"/>
        <v>0</v>
      </c>
      <c r="X54">
        <f t="shared" si="6"/>
        <v>0</v>
      </c>
      <c r="Y54">
        <f t="shared" si="7"/>
        <v>0</v>
      </c>
      <c r="Z54">
        <f t="shared" si="8"/>
        <v>0</v>
      </c>
      <c r="AA54">
        <f t="shared" si="9"/>
        <v>0</v>
      </c>
      <c r="AB54">
        <f t="shared" si="10"/>
        <v>0</v>
      </c>
    </row>
    <row r="55" spans="1:28" outlineLevel="1" x14ac:dyDescent="0.45">
      <c r="A55">
        <v>51</v>
      </c>
      <c r="B55" t="s">
        <v>81</v>
      </c>
      <c r="C55">
        <v>2013</v>
      </c>
      <c r="D55" s="46">
        <f>'Etape n°2 - Vos consommations'!C53</f>
        <v>0</v>
      </c>
      <c r="E55" s="46">
        <f>'Etape n°2 - Vos consommations'!D53</f>
        <v>0</v>
      </c>
      <c r="F55" s="46">
        <f>'Etape n°2 - Vos consommations'!E53</f>
        <v>0</v>
      </c>
      <c r="G55" s="46">
        <f>'Etape n°2 - Vos consommations'!F53</f>
        <v>0</v>
      </c>
      <c r="H55" s="46">
        <f>'Etape n°2 - Vos consommations'!G53</f>
        <v>0</v>
      </c>
      <c r="I55" s="46">
        <f>'Etape n°2 - Vos consommations'!H53</f>
        <v>0</v>
      </c>
      <c r="J55" s="46">
        <f>'Etape n°2 - Vos consommations'!I53</f>
        <v>0</v>
      </c>
      <c r="K55" s="46">
        <f>'Etape n°2 - Vos consommations'!J53</f>
        <v>0</v>
      </c>
      <c r="L55" s="62" t="e">
        <f>IF($C$2="H1a",'DJU16'!H11,IF($C$2="H2a",'DJU16'!Q11,IF($C$2="H1b",'DJU16'!Z11,IF($C$2="H2b",'DJU16'!AI11,IF($C$2="H1c",'DJU16'!AR11,IF($C$2="H2c",'DJU16'!BA11,IF($C$2="H2d",'DJU16'!BJ11,IF($C$2="H3",'DJU16'!BS11,"erreur"))))))))</f>
        <v>#N/A</v>
      </c>
      <c r="M55" s="62"/>
      <c r="N55" s="63" t="e">
        <f>IF(L55=0,0,IF('Etape n°1 - Données d''entrée'!B32&lt;&gt;Calculs!$D$5,HLOOKUP('Etape n°1 - Données d''entrée'!$B$11,Calculs!$D$5:$K$335,A55,FALSE))*((L159/L55)-1))</f>
        <v>#N/A</v>
      </c>
      <c r="O55" s="63"/>
      <c r="P55" s="63" t="str">
        <f>IF(OR(AND(E55&lt;&gt;0,G55&lt;&gt;0),AND(E55&lt;&gt;0,I55&lt;&gt;0),AND(E55&lt;&gt;0,H55&lt;&gt;0),AND(E55&lt;&gt;0,J55&lt;&gt;0),AND(E55&lt;&gt;0,K55&lt;&gt;0),AND(E55&lt;&gt;0,F55&lt;&gt;0),'Etape n°1 - Données d''entrée'!$B$11=NRJ!$F$2),IF(L55=0,0,0.03*Schauf*L55*((L159/L55)-1)),"NC")</f>
        <v>NC</v>
      </c>
      <c r="Q55" s="63" t="e">
        <f t="shared" si="1"/>
        <v>#N/A</v>
      </c>
      <c r="R55" s="63">
        <f t="shared" si="2"/>
        <v>0</v>
      </c>
      <c r="S55" t="str">
        <f t="shared" si="3"/>
        <v>Octobre 2013 à Août 2014</v>
      </c>
      <c r="U55">
        <f t="shared" si="11"/>
        <v>0</v>
      </c>
      <c r="V55">
        <f t="shared" si="4"/>
        <v>0</v>
      </c>
      <c r="W55">
        <f t="shared" si="5"/>
        <v>0</v>
      </c>
      <c r="X55">
        <f t="shared" si="6"/>
        <v>0</v>
      </c>
      <c r="Y55">
        <f t="shared" si="7"/>
        <v>0</v>
      </c>
      <c r="Z55">
        <f t="shared" si="8"/>
        <v>0</v>
      </c>
      <c r="AA55">
        <f t="shared" si="9"/>
        <v>0</v>
      </c>
      <c r="AB55">
        <f t="shared" si="10"/>
        <v>0</v>
      </c>
    </row>
    <row r="56" spans="1:28" outlineLevel="1" x14ac:dyDescent="0.45">
      <c r="A56">
        <v>52</v>
      </c>
      <c r="B56" t="s">
        <v>82</v>
      </c>
      <c r="C56">
        <v>2013</v>
      </c>
      <c r="D56" s="46">
        <f>'Etape n°2 - Vos consommations'!C54</f>
        <v>0</v>
      </c>
      <c r="E56" s="46">
        <f>'Etape n°2 - Vos consommations'!D54</f>
        <v>0</v>
      </c>
      <c r="F56" s="46">
        <f>'Etape n°2 - Vos consommations'!E54</f>
        <v>0</v>
      </c>
      <c r="G56" s="46">
        <f>'Etape n°2 - Vos consommations'!F54</f>
        <v>0</v>
      </c>
      <c r="H56" s="46">
        <f>'Etape n°2 - Vos consommations'!G54</f>
        <v>0</v>
      </c>
      <c r="I56" s="46">
        <f>'Etape n°2 - Vos consommations'!H54</f>
        <v>0</v>
      </c>
      <c r="J56" s="46">
        <f>'Etape n°2 - Vos consommations'!I54</f>
        <v>0</v>
      </c>
      <c r="K56" s="46">
        <f>'Etape n°2 - Vos consommations'!J54</f>
        <v>0</v>
      </c>
      <c r="L56" s="62" t="e">
        <f>IF($C$2="H1a",'DJU16'!H12,IF($C$2="H2a",'DJU16'!Q12,IF($C$2="H1b",'DJU16'!Z12,IF($C$2="H2b",'DJU16'!AI12,IF($C$2="H1c",'DJU16'!AR12,IF($C$2="H2c",'DJU16'!BA12,IF($C$2="H2d",'DJU16'!BJ12,IF($C$2="H3",'DJU16'!BS12,"erreur"))))))))</f>
        <v>#N/A</v>
      </c>
      <c r="M56" s="62"/>
      <c r="N56" s="63" t="e">
        <f>IF(L56=0,0,IF('Etape n°1 - Données d''entrée'!B33&lt;&gt;Calculs!$D$5,HLOOKUP('Etape n°1 - Données d''entrée'!$B$11,Calculs!$D$5:$K$335,A56,FALSE))*((L160/L56)-1))</f>
        <v>#N/A</v>
      </c>
      <c r="O56" s="63"/>
      <c r="P56" s="63" t="str">
        <f>IF(OR(AND(E56&lt;&gt;0,G56&lt;&gt;0),AND(E56&lt;&gt;0,I56&lt;&gt;0),AND(E56&lt;&gt;0,H56&lt;&gt;0),AND(E56&lt;&gt;0,J56&lt;&gt;0),AND(E56&lt;&gt;0,K56&lt;&gt;0),AND(E56&lt;&gt;0,F56&lt;&gt;0),'Etape n°1 - Données d''entrée'!$B$11=NRJ!$F$2),IF(L56=0,0,0.03*Schauf*L56*((L160/L56)-1)),"NC")</f>
        <v>NC</v>
      </c>
      <c r="Q56" s="63" t="e">
        <f t="shared" si="1"/>
        <v>#N/A</v>
      </c>
      <c r="R56" s="63">
        <f t="shared" si="2"/>
        <v>0</v>
      </c>
      <c r="S56" t="str">
        <f t="shared" si="3"/>
        <v>Novembre 2013 à Septembre 2014</v>
      </c>
      <c r="U56">
        <f t="shared" si="11"/>
        <v>0</v>
      </c>
      <c r="V56">
        <f t="shared" si="4"/>
        <v>0</v>
      </c>
      <c r="W56">
        <f t="shared" si="5"/>
        <v>0</v>
      </c>
      <c r="X56">
        <f t="shared" si="6"/>
        <v>0</v>
      </c>
      <c r="Y56">
        <f t="shared" si="7"/>
        <v>0</v>
      </c>
      <c r="Z56">
        <f t="shared" si="8"/>
        <v>0</v>
      </c>
      <c r="AA56">
        <f t="shared" si="9"/>
        <v>0</v>
      </c>
      <c r="AB56">
        <f t="shared" si="10"/>
        <v>0</v>
      </c>
    </row>
    <row r="57" spans="1:28" outlineLevel="1" x14ac:dyDescent="0.45">
      <c r="A57">
        <v>53</v>
      </c>
      <c r="B57" t="s">
        <v>83</v>
      </c>
      <c r="C57">
        <v>2013</v>
      </c>
      <c r="D57" s="46">
        <f>'Etape n°2 - Vos consommations'!C55</f>
        <v>0</v>
      </c>
      <c r="E57" s="46">
        <f>'Etape n°2 - Vos consommations'!D55</f>
        <v>0</v>
      </c>
      <c r="F57" s="46">
        <f>'Etape n°2 - Vos consommations'!E55</f>
        <v>0</v>
      </c>
      <c r="G57" s="46">
        <f>'Etape n°2 - Vos consommations'!F55</f>
        <v>0</v>
      </c>
      <c r="H57" s="46">
        <f>'Etape n°2 - Vos consommations'!G55</f>
        <v>0</v>
      </c>
      <c r="I57" s="46">
        <f>'Etape n°2 - Vos consommations'!H55</f>
        <v>0</v>
      </c>
      <c r="J57" s="46">
        <f>'Etape n°2 - Vos consommations'!I55</f>
        <v>0</v>
      </c>
      <c r="K57" s="46">
        <f>'Etape n°2 - Vos consommations'!J55</f>
        <v>0</v>
      </c>
      <c r="L57" s="62" t="e">
        <f>IF($C$2="H1a",'DJU16'!H13,IF($C$2="H2a",'DJU16'!Q13,IF($C$2="H1b",'DJU16'!Z13,IF($C$2="H2b",'DJU16'!AI13,IF($C$2="H1c",'DJU16'!AR13,IF($C$2="H2c",'DJU16'!BA13,IF($C$2="H2d",'DJU16'!BJ13,IF($C$2="H3",'DJU16'!BS13,"erreur"))))))))</f>
        <v>#N/A</v>
      </c>
      <c r="M57" s="62"/>
      <c r="N57" s="63" t="e">
        <f>IF(L57=0,0,IF('Etape n°1 - Données d''entrée'!B34&lt;&gt;Calculs!$D$5,HLOOKUP('Etape n°1 - Données d''entrée'!$B$11,Calculs!$D$5:$K$335,A57,FALSE))*((L161/L57)-1))</f>
        <v>#N/A</v>
      </c>
      <c r="O57" s="63"/>
      <c r="P57" s="63" t="str">
        <f>IF(OR(AND(E57&lt;&gt;0,G57&lt;&gt;0),AND(E57&lt;&gt;0,I57&lt;&gt;0),AND(E57&lt;&gt;0,H57&lt;&gt;0),AND(E57&lt;&gt;0,J57&lt;&gt;0),AND(E57&lt;&gt;0,K57&lt;&gt;0),AND(E57&lt;&gt;0,F57&lt;&gt;0),'Etape n°1 - Données d''entrée'!$B$11=NRJ!$F$2),IF(L57=0,0,0.03*Schauf*L57*((L161/L57)-1)),"NC")</f>
        <v>NC</v>
      </c>
      <c r="Q57" s="63" t="e">
        <f t="shared" si="1"/>
        <v>#N/A</v>
      </c>
      <c r="R57" s="63">
        <f t="shared" si="2"/>
        <v>0</v>
      </c>
      <c r="S57" t="str">
        <f t="shared" si="3"/>
        <v>Décembre 2013 à Octobre 2014</v>
      </c>
      <c r="U57">
        <f t="shared" si="11"/>
        <v>0</v>
      </c>
      <c r="V57">
        <f t="shared" si="4"/>
        <v>0</v>
      </c>
      <c r="W57">
        <f t="shared" si="5"/>
        <v>0</v>
      </c>
      <c r="X57">
        <f t="shared" si="6"/>
        <v>0</v>
      </c>
      <c r="Y57">
        <f t="shared" si="7"/>
        <v>0</v>
      </c>
      <c r="Z57">
        <f t="shared" si="8"/>
        <v>0</v>
      </c>
      <c r="AA57">
        <f t="shared" si="9"/>
        <v>0</v>
      </c>
      <c r="AB57">
        <f t="shared" si="10"/>
        <v>0</v>
      </c>
    </row>
    <row r="58" spans="1:28" outlineLevel="1" x14ac:dyDescent="0.45">
      <c r="A58">
        <v>54</v>
      </c>
      <c r="C58">
        <v>2014</v>
      </c>
      <c r="D58" s="46">
        <f>IF('Etape n°2 - Vos consommations'!C56&lt;&gt;0,'Etape n°2 - Vos consommations'!C56,SUM(Calculs!D59:D70))</f>
        <v>0</v>
      </c>
      <c r="E58" s="46">
        <f>'Etape n°2 - Vos consommations'!D56</f>
        <v>0</v>
      </c>
      <c r="F58" s="46">
        <f>'Etape n°2 - Vos consommations'!E56</f>
        <v>0</v>
      </c>
      <c r="G58" s="46">
        <f>'Etape n°2 - Vos consommations'!F56</f>
        <v>0</v>
      </c>
      <c r="H58" s="46">
        <f>'Etape n°2 - Vos consommations'!G56</f>
        <v>0</v>
      </c>
      <c r="I58" s="46">
        <f>'Etape n°2 - Vos consommations'!H56</f>
        <v>0</v>
      </c>
      <c r="J58" s="46">
        <f>'Etape n°2 - Vos consommations'!I56</f>
        <v>0</v>
      </c>
      <c r="K58" s="46">
        <f>'Etape n°2 - Vos consommations'!J56</f>
        <v>0</v>
      </c>
      <c r="L58" s="62" t="e">
        <f>SUM(L59:L70)</f>
        <v>#N/A</v>
      </c>
      <c r="M58" s="62"/>
      <c r="N58" s="63" t="e">
        <f>IF(L58=0,0,IF('Etape n°1 - Données d''entrée'!B35&lt;&gt;Calculs!$D$5,HLOOKUP('Etape n°1 - Données d''entrée'!$B$11,Calculs!$D$5:$K$335,A58,FALSE))*((L162/L58)-1))</f>
        <v>#N/A</v>
      </c>
      <c r="O58" s="63"/>
      <c r="P58" s="63" t="str">
        <f>IF(OR(AND(E58&lt;&gt;0,G58&lt;&gt;0),AND(E58&lt;&gt;0,I58&lt;&gt;0),AND(E58&lt;&gt;0,H58&lt;&gt;0),AND(E58&lt;&gt;0,J58&lt;&gt;0),AND(E58&lt;&gt;0,K58&lt;&gt;0),AND(E58&lt;&gt;0,F58&lt;&gt;0),'Etape n°1 - Données d''entrée'!$B$11=NRJ!$F$2),IF(L58=0,0,0.03*Schauf*L58*((L162/L58)-1)),"NC")</f>
        <v>NC</v>
      </c>
      <c r="Q58" s="63" t="e">
        <f>SUM(D58:K58)+IF(P58="NC",N58,P58)</f>
        <v>#N/A</v>
      </c>
      <c r="R58" s="63">
        <f>IF(SUM(D58:K58)=0,0,Q58)</f>
        <v>0</v>
      </c>
      <c r="S58" t="str">
        <f>S59</f>
        <v>Janvier 2014 à Décembre 2014</v>
      </c>
      <c r="U58">
        <f t="shared" si="11"/>
        <v>0</v>
      </c>
      <c r="V58">
        <f t="shared" si="4"/>
        <v>0</v>
      </c>
      <c r="W58">
        <f t="shared" si="5"/>
        <v>0</v>
      </c>
      <c r="X58">
        <f t="shared" si="6"/>
        <v>0</v>
      </c>
      <c r="Y58">
        <f t="shared" si="7"/>
        <v>0</v>
      </c>
      <c r="Z58">
        <f t="shared" si="8"/>
        <v>0</v>
      </c>
      <c r="AA58">
        <f t="shared" si="9"/>
        <v>0</v>
      </c>
      <c r="AB58">
        <f t="shared" si="10"/>
        <v>0</v>
      </c>
    </row>
    <row r="59" spans="1:28" outlineLevel="1" x14ac:dyDescent="0.45">
      <c r="A59">
        <v>55</v>
      </c>
      <c r="B59" t="s">
        <v>72</v>
      </c>
      <c r="C59">
        <v>2014</v>
      </c>
      <c r="D59" s="46">
        <f>'Etape n°2 - Vos consommations'!C57</f>
        <v>0</v>
      </c>
      <c r="E59" s="46">
        <f>'Etape n°2 - Vos consommations'!D57</f>
        <v>0</v>
      </c>
      <c r="F59" s="46">
        <f>'Etape n°2 - Vos consommations'!E57</f>
        <v>0</v>
      </c>
      <c r="G59" s="46">
        <f>'Etape n°2 - Vos consommations'!F57</f>
        <v>0</v>
      </c>
      <c r="H59" s="46">
        <f>'Etape n°2 - Vos consommations'!G57</f>
        <v>0</v>
      </c>
      <c r="I59" s="46">
        <f>'Etape n°2 - Vos consommations'!H57</f>
        <v>0</v>
      </c>
      <c r="J59" s="46">
        <f>'Etape n°2 - Vos consommations'!I57</f>
        <v>0</v>
      </c>
      <c r="K59" s="46">
        <f>'Etape n°2 - Vos consommations'!J57</f>
        <v>0</v>
      </c>
      <c r="L59" s="62" t="e">
        <f>IF($C$2="H1a",'DJU16'!G2,IF($C$2="H2a",'DJU16'!P2,IF($C$2="H1b",'DJU16'!Y2,IF($C$2="H2b",'DJU16'!AH2,IF($C$2="H1c",'DJU16'!AQ2,IF($C$2="H2c",'DJU16'!AZ2,IF($C$2="H2d",'DJU16'!BI2,IF($C$2="H3",'DJU16'!BR2,"erreur"))))))))</f>
        <v>#N/A</v>
      </c>
      <c r="M59" s="62"/>
      <c r="N59" s="63" t="e">
        <f>IF(L59=0,0,IF('Etape n°1 - Données d''entrée'!B36&lt;&gt;Calculs!$D$5,HLOOKUP('Etape n°1 - Données d''entrée'!$B$11,Calculs!$D$5:$K$335,A59,FALSE))*((L163/L59)-1))</f>
        <v>#N/A</v>
      </c>
      <c r="O59" s="63"/>
      <c r="P59" s="63" t="str">
        <f>IF(OR(AND(E59&lt;&gt;0,G59&lt;&gt;0),AND(E59&lt;&gt;0,I59&lt;&gt;0),AND(E59&lt;&gt;0,H59&lt;&gt;0),AND(E59&lt;&gt;0,J59&lt;&gt;0),AND(E59&lt;&gt;0,K59&lt;&gt;0),AND(E59&lt;&gt;0,F59&lt;&gt;0),'Etape n°1 - Données d''entrée'!$B$11=NRJ!$F$2),IF(L59=0,0,0.03*Schauf*L59*((L163/L59)-1)),"NC")</f>
        <v>NC</v>
      </c>
      <c r="Q59" s="63" t="e">
        <f t="shared" si="1"/>
        <v>#N/A</v>
      </c>
      <c r="R59" s="63">
        <f t="shared" si="2"/>
        <v>0</v>
      </c>
      <c r="S59" t="str">
        <f>B59&amp;" "&amp;C59&amp;" "&amp;"à"&amp;" "&amp;B70&amp;" "&amp;C70</f>
        <v>Janvier 2014 à Décembre 2014</v>
      </c>
      <c r="U59">
        <f t="shared" si="11"/>
        <v>0</v>
      </c>
      <c r="V59">
        <f t="shared" si="4"/>
        <v>0</v>
      </c>
      <c r="W59">
        <f t="shared" si="5"/>
        <v>0</v>
      </c>
      <c r="X59">
        <f t="shared" si="6"/>
        <v>0</v>
      </c>
      <c r="Y59">
        <f t="shared" si="7"/>
        <v>0</v>
      </c>
      <c r="Z59">
        <f t="shared" si="8"/>
        <v>0</v>
      </c>
      <c r="AA59">
        <f t="shared" si="9"/>
        <v>0</v>
      </c>
      <c r="AB59">
        <f t="shared" si="10"/>
        <v>0</v>
      </c>
    </row>
    <row r="60" spans="1:28" outlineLevel="1" x14ac:dyDescent="0.45">
      <c r="A60">
        <v>56</v>
      </c>
      <c r="B60" t="s">
        <v>73</v>
      </c>
      <c r="C60">
        <v>2014</v>
      </c>
      <c r="D60" s="46">
        <f>'Etape n°2 - Vos consommations'!C58</f>
        <v>0</v>
      </c>
      <c r="E60" s="46">
        <f>'Etape n°2 - Vos consommations'!D58</f>
        <v>0</v>
      </c>
      <c r="F60" s="46">
        <f>'Etape n°2 - Vos consommations'!E58</f>
        <v>0</v>
      </c>
      <c r="G60" s="46">
        <f>'Etape n°2 - Vos consommations'!F58</f>
        <v>0</v>
      </c>
      <c r="H60" s="46">
        <f>'Etape n°2 - Vos consommations'!G58</f>
        <v>0</v>
      </c>
      <c r="I60" s="46">
        <f>'Etape n°2 - Vos consommations'!H58</f>
        <v>0</v>
      </c>
      <c r="J60" s="46">
        <f>'Etape n°2 - Vos consommations'!I58</f>
        <v>0</v>
      </c>
      <c r="K60" s="46">
        <f>'Etape n°2 - Vos consommations'!J58</f>
        <v>0</v>
      </c>
      <c r="L60" s="62" t="e">
        <f>IF($C$2="H1a",'DJU16'!G3,IF($C$2="H2a",'DJU16'!P3,IF($C$2="H1b",'DJU16'!Y3,IF($C$2="H2b",'DJU16'!AH3,IF($C$2="H1c",'DJU16'!AQ3,IF($C$2="H2c",'DJU16'!AZ3,IF($C$2="H2d",'DJU16'!BI3,IF($C$2="H3",'DJU16'!BR3,"erreur"))))))))</f>
        <v>#N/A</v>
      </c>
      <c r="M60" s="62"/>
      <c r="N60" s="63" t="e">
        <f>IF(L60=0,0,IF('Etape n°1 - Données d''entrée'!B37&lt;&gt;Calculs!$D$5,HLOOKUP('Etape n°1 - Données d''entrée'!$B$11,Calculs!$D$5:$K$335,A60,FALSE))*((L164/L60)-1))</f>
        <v>#N/A</v>
      </c>
      <c r="O60" s="63"/>
      <c r="P60" s="63" t="str">
        <f>IF(OR(AND(E60&lt;&gt;0,G60&lt;&gt;0),AND(E60&lt;&gt;0,I60&lt;&gt;0),AND(E60&lt;&gt;0,H60&lt;&gt;0),AND(E60&lt;&gt;0,J60&lt;&gt;0),AND(E60&lt;&gt;0,K60&lt;&gt;0),AND(E60&lt;&gt;0,F60&lt;&gt;0),'Etape n°1 - Données d''entrée'!$B$11=NRJ!$F$2),IF(L60=0,0,0.03*Schauf*L60*((L164/L60)-1)),"NC")</f>
        <v>NC</v>
      </c>
      <c r="Q60" s="63" t="e">
        <f t="shared" si="1"/>
        <v>#N/A</v>
      </c>
      <c r="R60" s="63">
        <f t="shared" si="2"/>
        <v>0</v>
      </c>
      <c r="S60" t="str">
        <f t="shared" si="3"/>
        <v>Février 2014 à  2015</v>
      </c>
      <c r="U60">
        <f t="shared" si="11"/>
        <v>0</v>
      </c>
      <c r="V60">
        <f t="shared" si="4"/>
        <v>0</v>
      </c>
      <c r="W60">
        <f t="shared" si="5"/>
        <v>0</v>
      </c>
      <c r="X60">
        <f t="shared" si="6"/>
        <v>0</v>
      </c>
      <c r="Y60">
        <f t="shared" si="7"/>
        <v>0</v>
      </c>
      <c r="Z60">
        <f t="shared" si="8"/>
        <v>0</v>
      </c>
      <c r="AA60">
        <f t="shared" si="9"/>
        <v>0</v>
      </c>
      <c r="AB60">
        <f t="shared" si="10"/>
        <v>0</v>
      </c>
    </row>
    <row r="61" spans="1:28" outlineLevel="1" x14ac:dyDescent="0.45">
      <c r="A61">
        <v>57</v>
      </c>
      <c r="B61" t="s">
        <v>74</v>
      </c>
      <c r="C61">
        <v>2014</v>
      </c>
      <c r="D61" s="46">
        <f>'Etape n°2 - Vos consommations'!C59</f>
        <v>0</v>
      </c>
      <c r="E61" s="46">
        <f>'Etape n°2 - Vos consommations'!D59</f>
        <v>0</v>
      </c>
      <c r="F61" s="46">
        <f>'Etape n°2 - Vos consommations'!E59</f>
        <v>0</v>
      </c>
      <c r="G61" s="46">
        <f>'Etape n°2 - Vos consommations'!F59</f>
        <v>0</v>
      </c>
      <c r="H61" s="46">
        <f>'Etape n°2 - Vos consommations'!G59</f>
        <v>0</v>
      </c>
      <c r="I61" s="46">
        <f>'Etape n°2 - Vos consommations'!H59</f>
        <v>0</v>
      </c>
      <c r="J61" s="46">
        <f>'Etape n°2 - Vos consommations'!I59</f>
        <v>0</v>
      </c>
      <c r="K61" s="46">
        <f>'Etape n°2 - Vos consommations'!J59</f>
        <v>0</v>
      </c>
      <c r="L61" s="62" t="e">
        <f>IF($C$2="H1a",'DJU16'!G4,IF($C$2="H2a",'DJU16'!P4,IF($C$2="H1b",'DJU16'!Y4,IF($C$2="H2b",'DJU16'!AH4,IF($C$2="H1c",'DJU16'!AQ4,IF($C$2="H2c",'DJU16'!AZ4,IF($C$2="H2d",'DJU16'!BI4,IF($C$2="H3",'DJU16'!BR4,"erreur"))))))))</f>
        <v>#N/A</v>
      </c>
      <c r="M61" s="62"/>
      <c r="N61" s="63" t="e">
        <f>IF(L61=0,0,IF('Etape n°1 - Données d''entrée'!B38&lt;&gt;Calculs!$D$5,HLOOKUP('Etape n°1 - Données d''entrée'!$B$11,Calculs!$D$5:$K$335,A61,FALSE))*((L165/L61)-1))</f>
        <v>#N/A</v>
      </c>
      <c r="O61" s="63"/>
      <c r="P61" s="63" t="str">
        <f>IF(OR(AND(E61&lt;&gt;0,G61&lt;&gt;0),AND(E61&lt;&gt;0,I61&lt;&gt;0),AND(E61&lt;&gt;0,H61&lt;&gt;0),AND(E61&lt;&gt;0,J61&lt;&gt;0),AND(E61&lt;&gt;0,K61&lt;&gt;0),AND(E61&lt;&gt;0,F61&lt;&gt;0),'Etape n°1 - Données d''entrée'!$B$11=NRJ!$F$2),IF(L61=0,0,0.03*Schauf*L61*((L165/L61)-1)),"NC")</f>
        <v>NC</v>
      </c>
      <c r="Q61" s="63" t="e">
        <f t="shared" si="1"/>
        <v>#N/A</v>
      </c>
      <c r="R61" s="63">
        <f t="shared" si="2"/>
        <v>0</v>
      </c>
      <c r="S61" t="str">
        <f t="shared" si="3"/>
        <v>Mars 2014 à Janvier 2015</v>
      </c>
      <c r="U61">
        <f t="shared" si="11"/>
        <v>0</v>
      </c>
      <c r="V61">
        <f t="shared" si="4"/>
        <v>0</v>
      </c>
      <c r="W61">
        <f t="shared" si="5"/>
        <v>0</v>
      </c>
      <c r="X61">
        <f t="shared" si="6"/>
        <v>0</v>
      </c>
      <c r="Y61">
        <f t="shared" si="7"/>
        <v>0</v>
      </c>
      <c r="Z61">
        <f t="shared" si="8"/>
        <v>0</v>
      </c>
      <c r="AA61">
        <f t="shared" si="9"/>
        <v>0</v>
      </c>
      <c r="AB61">
        <f t="shared" si="10"/>
        <v>0</v>
      </c>
    </row>
    <row r="62" spans="1:28" outlineLevel="1" x14ac:dyDescent="0.45">
      <c r="A62">
        <v>58</v>
      </c>
      <c r="B62" t="s">
        <v>75</v>
      </c>
      <c r="C62">
        <v>2014</v>
      </c>
      <c r="D62" s="46">
        <f>'Etape n°2 - Vos consommations'!C60</f>
        <v>0</v>
      </c>
      <c r="E62" s="46">
        <f>'Etape n°2 - Vos consommations'!D60</f>
        <v>0</v>
      </c>
      <c r="F62" s="46">
        <f>'Etape n°2 - Vos consommations'!E60</f>
        <v>0</v>
      </c>
      <c r="G62" s="46">
        <f>'Etape n°2 - Vos consommations'!F60</f>
        <v>0</v>
      </c>
      <c r="H62" s="46">
        <f>'Etape n°2 - Vos consommations'!G60</f>
        <v>0</v>
      </c>
      <c r="I62" s="46">
        <f>'Etape n°2 - Vos consommations'!H60</f>
        <v>0</v>
      </c>
      <c r="J62" s="46">
        <f>'Etape n°2 - Vos consommations'!I60</f>
        <v>0</v>
      </c>
      <c r="K62" s="46">
        <f>'Etape n°2 - Vos consommations'!J60</f>
        <v>0</v>
      </c>
      <c r="L62" s="62" t="e">
        <f>IF($C$2="H1a",'DJU16'!G5,IF($C$2="H2a",'DJU16'!P5,IF($C$2="H1b",'DJU16'!Y5,IF($C$2="H2b",'DJU16'!AH5,IF($C$2="H1c",'DJU16'!AQ5,IF($C$2="H2c",'DJU16'!AZ5,IF($C$2="H2d",'DJU16'!BI5,IF($C$2="H3",'DJU16'!BR5,"erreur"))))))))</f>
        <v>#N/A</v>
      </c>
      <c r="M62" s="62"/>
      <c r="N62" s="63" t="e">
        <f>IF(L62=0,0,IF('Etape n°1 - Données d''entrée'!B39&lt;&gt;Calculs!$D$5,HLOOKUP('Etape n°1 - Données d''entrée'!$B$11,Calculs!$D$5:$K$335,A62,FALSE))*((L166/L62)-1))</f>
        <v>#N/A</v>
      </c>
      <c r="O62" s="63"/>
      <c r="P62" s="63" t="str">
        <f>IF(OR(AND(E62&lt;&gt;0,G62&lt;&gt;0),AND(E62&lt;&gt;0,I62&lt;&gt;0),AND(E62&lt;&gt;0,H62&lt;&gt;0),AND(E62&lt;&gt;0,J62&lt;&gt;0),AND(E62&lt;&gt;0,K62&lt;&gt;0),AND(E62&lt;&gt;0,F62&lt;&gt;0),'Etape n°1 - Données d''entrée'!$B$11=NRJ!$F$2),IF(L62=0,0,0.03*Schauf*L62*((L166/L62)-1)),"NC")</f>
        <v>NC</v>
      </c>
      <c r="Q62" s="63" t="e">
        <f t="shared" si="1"/>
        <v>#N/A</v>
      </c>
      <c r="R62" s="63">
        <f t="shared" si="2"/>
        <v>0</v>
      </c>
      <c r="S62" t="str">
        <f t="shared" si="3"/>
        <v>Avril 2014 à Février 2015</v>
      </c>
      <c r="U62">
        <f t="shared" si="11"/>
        <v>0</v>
      </c>
      <c r="V62">
        <f t="shared" si="4"/>
        <v>0</v>
      </c>
      <c r="W62">
        <f t="shared" si="5"/>
        <v>0</v>
      </c>
      <c r="X62">
        <f t="shared" si="6"/>
        <v>0</v>
      </c>
      <c r="Y62">
        <f t="shared" si="7"/>
        <v>0</v>
      </c>
      <c r="Z62">
        <f t="shared" si="8"/>
        <v>0</v>
      </c>
      <c r="AA62">
        <f t="shared" si="9"/>
        <v>0</v>
      </c>
      <c r="AB62">
        <f t="shared" si="10"/>
        <v>0</v>
      </c>
    </row>
    <row r="63" spans="1:28" outlineLevel="1" x14ac:dyDescent="0.45">
      <c r="A63">
        <v>59</v>
      </c>
      <c r="B63" t="s">
        <v>76</v>
      </c>
      <c r="C63">
        <v>2014</v>
      </c>
      <c r="D63" s="46">
        <f>'Etape n°2 - Vos consommations'!C61</f>
        <v>0</v>
      </c>
      <c r="E63" s="46">
        <f>'Etape n°2 - Vos consommations'!D61</f>
        <v>0</v>
      </c>
      <c r="F63" s="46">
        <f>'Etape n°2 - Vos consommations'!E61</f>
        <v>0</v>
      </c>
      <c r="G63" s="46">
        <f>'Etape n°2 - Vos consommations'!F61</f>
        <v>0</v>
      </c>
      <c r="H63" s="46">
        <f>'Etape n°2 - Vos consommations'!G61</f>
        <v>0</v>
      </c>
      <c r="I63" s="46">
        <f>'Etape n°2 - Vos consommations'!H61</f>
        <v>0</v>
      </c>
      <c r="J63" s="46">
        <f>'Etape n°2 - Vos consommations'!I61</f>
        <v>0</v>
      </c>
      <c r="K63" s="46">
        <f>'Etape n°2 - Vos consommations'!J61</f>
        <v>0</v>
      </c>
      <c r="L63" s="62" t="e">
        <f>IF($C$2="H1a",'DJU16'!G6,IF($C$2="H2a",'DJU16'!P6,IF($C$2="H1b",'DJU16'!Y6,IF($C$2="H2b",'DJU16'!AH6,IF($C$2="H1c",'DJU16'!AQ6,IF($C$2="H2c",'DJU16'!AZ6,IF($C$2="H2d",'DJU16'!BI6,IF($C$2="H3",'DJU16'!BR6,"erreur"))))))))</f>
        <v>#N/A</v>
      </c>
      <c r="M63" s="62"/>
      <c r="N63" s="63" t="e">
        <f>IF(L63=0,0,IF('Etape n°1 - Données d''entrée'!B40&lt;&gt;Calculs!$D$5,HLOOKUP('Etape n°1 - Données d''entrée'!$B$11,Calculs!$D$5:$K$335,A63,FALSE))*((L167/L63)-1))</f>
        <v>#N/A</v>
      </c>
      <c r="O63" s="63"/>
      <c r="P63" s="63" t="str">
        <f>IF(OR(AND(E63&lt;&gt;0,G63&lt;&gt;0),AND(E63&lt;&gt;0,I63&lt;&gt;0),AND(E63&lt;&gt;0,H63&lt;&gt;0),AND(E63&lt;&gt;0,J63&lt;&gt;0),AND(E63&lt;&gt;0,K63&lt;&gt;0),AND(E63&lt;&gt;0,F63&lt;&gt;0),'Etape n°1 - Données d''entrée'!$B$11=NRJ!$F$2),IF(L63=0,0,0.03*Schauf*L63*((L167/L63)-1)),"NC")</f>
        <v>NC</v>
      </c>
      <c r="Q63" s="63" t="e">
        <f t="shared" si="1"/>
        <v>#N/A</v>
      </c>
      <c r="R63" s="63">
        <f t="shared" si="2"/>
        <v>0</v>
      </c>
      <c r="S63" t="str">
        <f t="shared" si="3"/>
        <v>Mai 2014 à Mars 2015</v>
      </c>
      <c r="U63">
        <f t="shared" si="11"/>
        <v>0</v>
      </c>
      <c r="V63">
        <f t="shared" si="4"/>
        <v>0</v>
      </c>
      <c r="W63">
        <f t="shared" si="5"/>
        <v>0</v>
      </c>
      <c r="X63">
        <f t="shared" si="6"/>
        <v>0</v>
      </c>
      <c r="Y63">
        <f t="shared" si="7"/>
        <v>0</v>
      </c>
      <c r="Z63">
        <f t="shared" si="8"/>
        <v>0</v>
      </c>
      <c r="AA63">
        <f t="shared" si="9"/>
        <v>0</v>
      </c>
      <c r="AB63">
        <f t="shared" si="10"/>
        <v>0</v>
      </c>
    </row>
    <row r="64" spans="1:28" outlineLevel="1" x14ac:dyDescent="0.45">
      <c r="A64">
        <v>60</v>
      </c>
      <c r="B64" t="s">
        <v>77</v>
      </c>
      <c r="C64">
        <v>2014</v>
      </c>
      <c r="D64" s="46">
        <f>'Etape n°2 - Vos consommations'!C62</f>
        <v>0</v>
      </c>
      <c r="E64" s="46">
        <f>'Etape n°2 - Vos consommations'!D62</f>
        <v>0</v>
      </c>
      <c r="F64" s="46">
        <f>'Etape n°2 - Vos consommations'!E62</f>
        <v>0</v>
      </c>
      <c r="G64" s="46">
        <f>'Etape n°2 - Vos consommations'!F62</f>
        <v>0</v>
      </c>
      <c r="H64" s="46">
        <f>'Etape n°2 - Vos consommations'!G62</f>
        <v>0</v>
      </c>
      <c r="I64" s="46">
        <f>'Etape n°2 - Vos consommations'!H62</f>
        <v>0</v>
      </c>
      <c r="J64" s="46">
        <f>'Etape n°2 - Vos consommations'!I62</f>
        <v>0</v>
      </c>
      <c r="K64" s="46">
        <f>'Etape n°2 - Vos consommations'!J62</f>
        <v>0</v>
      </c>
      <c r="L64" s="62" t="e">
        <f>IF($C$2="H1a",'DJU16'!G7,IF($C$2="H2a",'DJU16'!P7,IF($C$2="H1b",'DJU16'!Y7,IF($C$2="H2b",'DJU16'!AH7,IF($C$2="H1c",'DJU16'!AQ7,IF($C$2="H2c",'DJU16'!AZ7,IF($C$2="H2d",'DJU16'!BI7,IF($C$2="H3",'DJU16'!BR7,"erreur"))))))))</f>
        <v>#N/A</v>
      </c>
      <c r="M64" s="62"/>
      <c r="N64" s="63" t="e">
        <f>IF(L64=0,0,IF('Etape n°1 - Données d''entrée'!B41&lt;&gt;Calculs!$D$5,HLOOKUP('Etape n°1 - Données d''entrée'!$B$11,Calculs!$D$5:$K$335,A64,FALSE))*((L168/L64)-1))</f>
        <v>#N/A</v>
      </c>
      <c r="O64" s="63"/>
      <c r="P64" s="63" t="str">
        <f>IF(OR(AND(E64&lt;&gt;0,G64&lt;&gt;0),AND(E64&lt;&gt;0,I64&lt;&gt;0),AND(E64&lt;&gt;0,H64&lt;&gt;0),AND(E64&lt;&gt;0,J64&lt;&gt;0),AND(E64&lt;&gt;0,K64&lt;&gt;0),AND(E64&lt;&gt;0,F64&lt;&gt;0),'Etape n°1 - Données d''entrée'!$B$11=NRJ!$F$2),IF(L64=0,0,0.03*Schauf*L64*((L168/L64)-1)),"NC")</f>
        <v>NC</v>
      </c>
      <c r="Q64" s="63" t="e">
        <f t="shared" si="1"/>
        <v>#N/A</v>
      </c>
      <c r="R64" s="63">
        <f t="shared" si="2"/>
        <v>0</v>
      </c>
      <c r="S64" t="str">
        <f t="shared" si="3"/>
        <v>Juin 2014 à Avril 2015</v>
      </c>
      <c r="U64">
        <f t="shared" si="11"/>
        <v>0</v>
      </c>
      <c r="V64">
        <f t="shared" si="4"/>
        <v>0</v>
      </c>
      <c r="W64">
        <f t="shared" si="5"/>
        <v>0</v>
      </c>
      <c r="X64">
        <f t="shared" si="6"/>
        <v>0</v>
      </c>
      <c r="Y64">
        <f t="shared" si="7"/>
        <v>0</v>
      </c>
      <c r="Z64">
        <f t="shared" si="8"/>
        <v>0</v>
      </c>
      <c r="AA64">
        <f t="shared" si="9"/>
        <v>0</v>
      </c>
      <c r="AB64">
        <f t="shared" si="10"/>
        <v>0</v>
      </c>
    </row>
    <row r="65" spans="1:28" outlineLevel="1" x14ac:dyDescent="0.45">
      <c r="A65">
        <v>61</v>
      </c>
      <c r="B65" t="s">
        <v>78</v>
      </c>
      <c r="C65">
        <v>2014</v>
      </c>
      <c r="D65" s="46">
        <f>'Etape n°2 - Vos consommations'!C63</f>
        <v>0</v>
      </c>
      <c r="E65" s="46">
        <f>'Etape n°2 - Vos consommations'!D63</f>
        <v>0</v>
      </c>
      <c r="F65" s="46">
        <f>'Etape n°2 - Vos consommations'!E63</f>
        <v>0</v>
      </c>
      <c r="G65" s="46">
        <f>'Etape n°2 - Vos consommations'!F63</f>
        <v>0</v>
      </c>
      <c r="H65" s="46">
        <f>'Etape n°2 - Vos consommations'!G63</f>
        <v>0</v>
      </c>
      <c r="I65" s="46">
        <f>'Etape n°2 - Vos consommations'!H63</f>
        <v>0</v>
      </c>
      <c r="J65" s="46">
        <f>'Etape n°2 - Vos consommations'!I63</f>
        <v>0</v>
      </c>
      <c r="K65" s="46">
        <f>'Etape n°2 - Vos consommations'!J63</f>
        <v>0</v>
      </c>
      <c r="L65" s="62" t="e">
        <f>IF($C$2="H1a",'DJU16'!G8,IF($C$2="H2a",'DJU16'!P8,IF($C$2="H1b",'DJU16'!Y8,IF($C$2="H2b",'DJU16'!AH8,IF($C$2="H1c",'DJU16'!AQ8,IF($C$2="H2c",'DJU16'!AZ8,IF($C$2="H2d",'DJU16'!BI8,IF($C$2="H3",'DJU16'!BR8,"erreur"))))))))</f>
        <v>#N/A</v>
      </c>
      <c r="M65" s="62"/>
      <c r="N65" s="63" t="e">
        <f>IF(L65=0,0,IF('Etape n°1 - Données d''entrée'!B42&lt;&gt;Calculs!$D$5,HLOOKUP('Etape n°1 - Données d''entrée'!$B$11,Calculs!$D$5:$K$335,A65,FALSE))*((L169/L65)-1))</f>
        <v>#N/A</v>
      </c>
      <c r="O65" s="63"/>
      <c r="P65" s="63" t="str">
        <f>IF(OR(AND(E65&lt;&gt;0,G65&lt;&gt;0),AND(E65&lt;&gt;0,I65&lt;&gt;0),AND(E65&lt;&gt;0,H65&lt;&gt;0),AND(E65&lt;&gt;0,J65&lt;&gt;0),AND(E65&lt;&gt;0,K65&lt;&gt;0),AND(E65&lt;&gt;0,F65&lt;&gt;0),'Etape n°1 - Données d''entrée'!$B$11=NRJ!$F$2),IF(L65=0,0,0.03*Schauf*L65*((L169/L65)-1)),"NC")</f>
        <v>NC</v>
      </c>
      <c r="Q65" s="63" t="e">
        <f t="shared" si="1"/>
        <v>#N/A</v>
      </c>
      <c r="R65" s="63">
        <f t="shared" si="2"/>
        <v>0</v>
      </c>
      <c r="S65" t="str">
        <f t="shared" si="3"/>
        <v>Juillet 2014 à Mai 2015</v>
      </c>
      <c r="U65">
        <f t="shared" si="11"/>
        <v>0</v>
      </c>
      <c r="V65">
        <f t="shared" si="4"/>
        <v>0</v>
      </c>
      <c r="W65">
        <f t="shared" si="5"/>
        <v>0</v>
      </c>
      <c r="X65">
        <f t="shared" si="6"/>
        <v>0</v>
      </c>
      <c r="Y65">
        <f t="shared" si="7"/>
        <v>0</v>
      </c>
      <c r="Z65">
        <f t="shared" si="8"/>
        <v>0</v>
      </c>
      <c r="AA65">
        <f t="shared" si="9"/>
        <v>0</v>
      </c>
      <c r="AB65">
        <f t="shared" si="10"/>
        <v>0</v>
      </c>
    </row>
    <row r="66" spans="1:28" outlineLevel="1" x14ac:dyDescent="0.45">
      <c r="A66">
        <v>62</v>
      </c>
      <c r="B66" t="s">
        <v>79</v>
      </c>
      <c r="C66">
        <v>2014</v>
      </c>
      <c r="D66" s="46">
        <f>'Etape n°2 - Vos consommations'!C64</f>
        <v>0</v>
      </c>
      <c r="E66" s="46">
        <f>'Etape n°2 - Vos consommations'!D64</f>
        <v>0</v>
      </c>
      <c r="F66" s="46">
        <f>'Etape n°2 - Vos consommations'!E64</f>
        <v>0</v>
      </c>
      <c r="G66" s="46">
        <f>'Etape n°2 - Vos consommations'!F64</f>
        <v>0</v>
      </c>
      <c r="H66" s="46">
        <f>'Etape n°2 - Vos consommations'!G64</f>
        <v>0</v>
      </c>
      <c r="I66" s="46">
        <f>'Etape n°2 - Vos consommations'!H64</f>
        <v>0</v>
      </c>
      <c r="J66" s="46">
        <f>'Etape n°2 - Vos consommations'!I64</f>
        <v>0</v>
      </c>
      <c r="K66" s="46">
        <f>'Etape n°2 - Vos consommations'!J64</f>
        <v>0</v>
      </c>
      <c r="L66" s="62" t="e">
        <f>IF($C$2="H1a",'DJU16'!G9,IF($C$2="H2a",'DJU16'!P9,IF($C$2="H1b",'DJU16'!Y9,IF($C$2="H2b",'DJU16'!AH9,IF($C$2="H1c",'DJU16'!AQ9,IF($C$2="H2c",'DJU16'!AZ9,IF($C$2="H2d",'DJU16'!BI9,IF($C$2="H3",'DJU16'!BR9,"erreur"))))))))</f>
        <v>#N/A</v>
      </c>
      <c r="M66" s="62"/>
      <c r="N66" s="63" t="e">
        <f>IF(L66=0,0,IF('Etape n°1 - Données d''entrée'!B43&lt;&gt;Calculs!$D$5,HLOOKUP('Etape n°1 - Données d''entrée'!$B$11,Calculs!$D$5:$K$335,A66,FALSE))*((L170/L66)-1))</f>
        <v>#N/A</v>
      </c>
      <c r="O66" s="63"/>
      <c r="P66" s="63" t="str">
        <f>IF(OR(AND(E66&lt;&gt;0,G66&lt;&gt;0),AND(E66&lt;&gt;0,I66&lt;&gt;0),AND(E66&lt;&gt;0,H66&lt;&gt;0),AND(E66&lt;&gt;0,J66&lt;&gt;0),AND(E66&lt;&gt;0,K66&lt;&gt;0),AND(E66&lt;&gt;0,F66&lt;&gt;0),'Etape n°1 - Données d''entrée'!$B$11=NRJ!$F$2),IF(L66=0,0,0.03*Schauf*L66*((L170/L66)-1)),"NC")</f>
        <v>NC</v>
      </c>
      <c r="Q66" s="63" t="e">
        <f t="shared" si="1"/>
        <v>#N/A</v>
      </c>
      <c r="R66" s="63">
        <f t="shared" si="2"/>
        <v>0</v>
      </c>
      <c r="S66" t="str">
        <f t="shared" si="3"/>
        <v>Août 2014 à Juin 2015</v>
      </c>
      <c r="U66">
        <f t="shared" si="11"/>
        <v>0</v>
      </c>
      <c r="V66">
        <f t="shared" si="4"/>
        <v>0</v>
      </c>
      <c r="W66">
        <f t="shared" si="5"/>
        <v>0</v>
      </c>
      <c r="X66">
        <f t="shared" si="6"/>
        <v>0</v>
      </c>
      <c r="Y66">
        <f t="shared" si="7"/>
        <v>0</v>
      </c>
      <c r="Z66">
        <f t="shared" si="8"/>
        <v>0</v>
      </c>
      <c r="AA66">
        <f t="shared" si="9"/>
        <v>0</v>
      </c>
      <c r="AB66">
        <f t="shared" si="10"/>
        <v>0</v>
      </c>
    </row>
    <row r="67" spans="1:28" outlineLevel="1" x14ac:dyDescent="0.45">
      <c r="A67">
        <v>63</v>
      </c>
      <c r="B67" t="s">
        <v>80</v>
      </c>
      <c r="C67">
        <v>2014</v>
      </c>
      <c r="D67" s="46">
        <f>'Etape n°2 - Vos consommations'!C65</f>
        <v>0</v>
      </c>
      <c r="E67" s="46">
        <f>'Etape n°2 - Vos consommations'!D65</f>
        <v>0</v>
      </c>
      <c r="F67" s="46">
        <f>'Etape n°2 - Vos consommations'!E65</f>
        <v>0</v>
      </c>
      <c r="G67" s="46">
        <f>'Etape n°2 - Vos consommations'!F65</f>
        <v>0</v>
      </c>
      <c r="H67" s="46">
        <f>'Etape n°2 - Vos consommations'!G65</f>
        <v>0</v>
      </c>
      <c r="I67" s="46">
        <f>'Etape n°2 - Vos consommations'!H65</f>
        <v>0</v>
      </c>
      <c r="J67" s="46">
        <f>'Etape n°2 - Vos consommations'!I65</f>
        <v>0</v>
      </c>
      <c r="K67" s="46">
        <f>'Etape n°2 - Vos consommations'!J65</f>
        <v>0</v>
      </c>
      <c r="L67" s="62" t="e">
        <f>IF($C$2="H1a",'DJU16'!G10,IF($C$2="H2a",'DJU16'!P10,IF($C$2="H1b",'DJU16'!Y10,IF($C$2="H2b",'DJU16'!AH10,IF($C$2="H1c",'DJU16'!AQ10,IF($C$2="H2c",'DJU16'!AZ10,IF($C$2="H2d",'DJU16'!BI10,IF($C$2="H3",'DJU16'!BR10,"erreur"))))))))</f>
        <v>#N/A</v>
      </c>
      <c r="M67" s="62"/>
      <c r="N67" s="63" t="e">
        <f>IF(L67=0,0,IF('Etape n°1 - Données d''entrée'!B44&lt;&gt;Calculs!$D$5,HLOOKUP('Etape n°1 - Données d''entrée'!$B$11,Calculs!$D$5:$K$335,A67,FALSE))*((L171/L67)-1))</f>
        <v>#N/A</v>
      </c>
      <c r="O67" s="63"/>
      <c r="P67" s="63" t="str">
        <f>IF(OR(AND(E67&lt;&gt;0,G67&lt;&gt;0),AND(E67&lt;&gt;0,I67&lt;&gt;0),AND(E67&lt;&gt;0,H67&lt;&gt;0),AND(E67&lt;&gt;0,J67&lt;&gt;0),AND(E67&lt;&gt;0,K67&lt;&gt;0),AND(E67&lt;&gt;0,F67&lt;&gt;0),'Etape n°1 - Données d''entrée'!$B$11=NRJ!$F$2),IF(L67=0,0,0.03*Schauf*L67*((L171/L67)-1)),"NC")</f>
        <v>NC</v>
      </c>
      <c r="Q67" s="63" t="e">
        <f t="shared" si="1"/>
        <v>#N/A</v>
      </c>
      <c r="R67" s="63">
        <f t="shared" si="2"/>
        <v>0</v>
      </c>
      <c r="S67" t="str">
        <f t="shared" si="3"/>
        <v>Septembre 2014 à Juillet 2015</v>
      </c>
      <c r="U67">
        <f t="shared" si="11"/>
        <v>0</v>
      </c>
      <c r="V67">
        <f t="shared" si="4"/>
        <v>0</v>
      </c>
      <c r="W67">
        <f t="shared" si="5"/>
        <v>0</v>
      </c>
      <c r="X67">
        <f t="shared" si="6"/>
        <v>0</v>
      </c>
      <c r="Y67">
        <f t="shared" si="7"/>
        <v>0</v>
      </c>
      <c r="Z67">
        <f t="shared" si="8"/>
        <v>0</v>
      </c>
      <c r="AA67">
        <f t="shared" si="9"/>
        <v>0</v>
      </c>
      <c r="AB67">
        <f t="shared" si="10"/>
        <v>0</v>
      </c>
    </row>
    <row r="68" spans="1:28" outlineLevel="1" x14ac:dyDescent="0.45">
      <c r="A68">
        <v>64</v>
      </c>
      <c r="B68" t="s">
        <v>81</v>
      </c>
      <c r="C68">
        <v>2014</v>
      </c>
      <c r="D68" s="46">
        <f>'Etape n°2 - Vos consommations'!C66</f>
        <v>0</v>
      </c>
      <c r="E68" s="46">
        <f>'Etape n°2 - Vos consommations'!D66</f>
        <v>0</v>
      </c>
      <c r="F68" s="46">
        <f>'Etape n°2 - Vos consommations'!E66</f>
        <v>0</v>
      </c>
      <c r="G68" s="46">
        <f>'Etape n°2 - Vos consommations'!F66</f>
        <v>0</v>
      </c>
      <c r="H68" s="46">
        <f>'Etape n°2 - Vos consommations'!G66</f>
        <v>0</v>
      </c>
      <c r="I68" s="46">
        <f>'Etape n°2 - Vos consommations'!H66</f>
        <v>0</v>
      </c>
      <c r="J68" s="46">
        <f>'Etape n°2 - Vos consommations'!I66</f>
        <v>0</v>
      </c>
      <c r="K68" s="46">
        <f>'Etape n°2 - Vos consommations'!J66</f>
        <v>0</v>
      </c>
      <c r="L68" s="62" t="e">
        <f>IF($C$2="H1a",'DJU16'!G11,IF($C$2="H2a",'DJU16'!P11,IF($C$2="H1b",'DJU16'!Y11,IF($C$2="H2b",'DJU16'!AH11,IF($C$2="H1c",'DJU16'!AQ11,IF($C$2="H2c",'DJU16'!AZ11,IF($C$2="H2d",'DJU16'!BI11,IF($C$2="H3",'DJU16'!BR11,"erreur"))))))))</f>
        <v>#N/A</v>
      </c>
      <c r="M68" s="62"/>
      <c r="N68" s="63" t="e">
        <f>IF(L68=0,0,IF('Etape n°1 - Données d''entrée'!B45&lt;&gt;Calculs!$D$5,HLOOKUP('Etape n°1 - Données d''entrée'!$B$11,Calculs!$D$5:$K$335,A68,FALSE))*((L172/L68)-1))</f>
        <v>#N/A</v>
      </c>
      <c r="O68" s="63"/>
      <c r="P68" s="63" t="str">
        <f>IF(OR(AND(E68&lt;&gt;0,G68&lt;&gt;0),AND(E68&lt;&gt;0,I68&lt;&gt;0),AND(E68&lt;&gt;0,H68&lt;&gt;0),AND(E68&lt;&gt;0,J68&lt;&gt;0),AND(E68&lt;&gt;0,K68&lt;&gt;0),AND(E68&lt;&gt;0,F68&lt;&gt;0),'Etape n°1 - Données d''entrée'!$B$11=NRJ!$F$2),IF(L68=0,0,0.03*Schauf*L68*((L172/L68)-1)),"NC")</f>
        <v>NC</v>
      </c>
      <c r="Q68" s="63" t="e">
        <f t="shared" si="1"/>
        <v>#N/A</v>
      </c>
      <c r="R68" s="63">
        <f t="shared" si="2"/>
        <v>0</v>
      </c>
      <c r="S68" t="str">
        <f t="shared" si="3"/>
        <v>Octobre 2014 à Août 2015</v>
      </c>
      <c r="U68">
        <f t="shared" si="11"/>
        <v>0</v>
      </c>
      <c r="V68">
        <f t="shared" si="4"/>
        <v>0</v>
      </c>
      <c r="W68">
        <f t="shared" si="5"/>
        <v>0</v>
      </c>
      <c r="X68">
        <f t="shared" si="6"/>
        <v>0</v>
      </c>
      <c r="Y68">
        <f t="shared" si="7"/>
        <v>0</v>
      </c>
      <c r="Z68">
        <f t="shared" si="8"/>
        <v>0</v>
      </c>
      <c r="AA68">
        <f t="shared" si="9"/>
        <v>0</v>
      </c>
      <c r="AB68">
        <f t="shared" si="10"/>
        <v>0</v>
      </c>
    </row>
    <row r="69" spans="1:28" outlineLevel="1" x14ac:dyDescent="0.45">
      <c r="A69">
        <v>65</v>
      </c>
      <c r="B69" t="s">
        <v>82</v>
      </c>
      <c r="C69">
        <v>2014</v>
      </c>
      <c r="D69" s="46">
        <f>'Etape n°2 - Vos consommations'!C67</f>
        <v>0</v>
      </c>
      <c r="E69" s="46">
        <f>'Etape n°2 - Vos consommations'!D67</f>
        <v>0</v>
      </c>
      <c r="F69" s="46">
        <f>'Etape n°2 - Vos consommations'!E67</f>
        <v>0</v>
      </c>
      <c r="G69" s="46">
        <f>'Etape n°2 - Vos consommations'!F67</f>
        <v>0</v>
      </c>
      <c r="H69" s="46">
        <f>'Etape n°2 - Vos consommations'!G67</f>
        <v>0</v>
      </c>
      <c r="I69" s="46">
        <f>'Etape n°2 - Vos consommations'!H67</f>
        <v>0</v>
      </c>
      <c r="J69" s="46">
        <f>'Etape n°2 - Vos consommations'!I67</f>
        <v>0</v>
      </c>
      <c r="K69" s="46">
        <f>'Etape n°2 - Vos consommations'!J67</f>
        <v>0</v>
      </c>
      <c r="L69" s="62" t="e">
        <f>IF($C$2="H1a",'DJU16'!G12,IF($C$2="H2a",'DJU16'!P12,IF($C$2="H1b",'DJU16'!Y12,IF($C$2="H2b",'DJU16'!AH12,IF($C$2="H1c",'DJU16'!AQ12,IF($C$2="H2c",'DJU16'!AZ12,IF($C$2="H2d",'DJU16'!BI12,IF($C$2="H3",'DJU16'!BR12,"erreur"))))))))</f>
        <v>#N/A</v>
      </c>
      <c r="M69" s="62"/>
      <c r="N69" s="63" t="e">
        <f>IF(L69=0,0,IF('Etape n°1 - Données d''entrée'!B46&lt;&gt;Calculs!$D$5,HLOOKUP('Etape n°1 - Données d''entrée'!$B$11,Calculs!$D$5:$K$335,A69,FALSE))*((L173/L69)-1))</f>
        <v>#N/A</v>
      </c>
      <c r="O69" s="63"/>
      <c r="P69" s="63" t="str">
        <f>IF(OR(AND(E69&lt;&gt;0,G69&lt;&gt;0),AND(E69&lt;&gt;0,I69&lt;&gt;0),AND(E69&lt;&gt;0,H69&lt;&gt;0),AND(E69&lt;&gt;0,J69&lt;&gt;0),AND(E69&lt;&gt;0,K69&lt;&gt;0),AND(E69&lt;&gt;0,F69&lt;&gt;0),'Etape n°1 - Données d''entrée'!$B$11=NRJ!$F$2),IF(L69=0,0,0.03*Schauf*L69*((L173/L69)-1)),"NC")</f>
        <v>NC</v>
      </c>
      <c r="Q69" s="63" t="e">
        <f t="shared" si="1"/>
        <v>#N/A</v>
      </c>
      <c r="R69" s="63">
        <f t="shared" si="2"/>
        <v>0</v>
      </c>
      <c r="S69" t="str">
        <f t="shared" si="3"/>
        <v>Novembre 2014 à Septembre 2015</v>
      </c>
      <c r="U69">
        <f t="shared" si="11"/>
        <v>0</v>
      </c>
      <c r="V69">
        <f t="shared" si="4"/>
        <v>0</v>
      </c>
      <c r="W69">
        <f t="shared" si="5"/>
        <v>0</v>
      </c>
      <c r="X69">
        <f t="shared" si="6"/>
        <v>0</v>
      </c>
      <c r="Y69">
        <f t="shared" si="7"/>
        <v>0</v>
      </c>
      <c r="Z69">
        <f t="shared" si="8"/>
        <v>0</v>
      </c>
      <c r="AA69">
        <f t="shared" si="9"/>
        <v>0</v>
      </c>
      <c r="AB69">
        <f t="shared" si="10"/>
        <v>0</v>
      </c>
    </row>
    <row r="70" spans="1:28" outlineLevel="1" x14ac:dyDescent="0.45">
      <c r="A70">
        <v>66</v>
      </c>
      <c r="B70" t="s">
        <v>83</v>
      </c>
      <c r="C70">
        <v>2014</v>
      </c>
      <c r="D70" s="46">
        <f>'Etape n°2 - Vos consommations'!C68</f>
        <v>0</v>
      </c>
      <c r="E70" s="46">
        <f>'Etape n°2 - Vos consommations'!D68</f>
        <v>0</v>
      </c>
      <c r="F70" s="46">
        <f>'Etape n°2 - Vos consommations'!E68</f>
        <v>0</v>
      </c>
      <c r="G70" s="46">
        <f>'Etape n°2 - Vos consommations'!F68</f>
        <v>0</v>
      </c>
      <c r="H70" s="46">
        <f>'Etape n°2 - Vos consommations'!G68</f>
        <v>0</v>
      </c>
      <c r="I70" s="46">
        <f>'Etape n°2 - Vos consommations'!H68</f>
        <v>0</v>
      </c>
      <c r="J70" s="46">
        <f>'Etape n°2 - Vos consommations'!I68</f>
        <v>0</v>
      </c>
      <c r="K70" s="46">
        <f>'Etape n°2 - Vos consommations'!J68</f>
        <v>0</v>
      </c>
      <c r="L70" s="62" t="e">
        <f>IF($C$2="H1a",'DJU16'!G13,IF($C$2="H2a",'DJU16'!P13,IF($C$2="H1b",'DJU16'!Y13,IF($C$2="H2b",'DJU16'!AH13,IF($C$2="H1c",'DJU16'!AQ13,IF($C$2="H2c",'DJU16'!AZ13,IF($C$2="H2d",'DJU16'!BI13,IF($C$2="H3",'DJU16'!BR13,"erreur"))))))))</f>
        <v>#N/A</v>
      </c>
      <c r="M70" s="62"/>
      <c r="N70" s="63" t="e">
        <f>IF(L70=0,0,IF('Etape n°1 - Données d''entrée'!B47&lt;&gt;Calculs!$D$5,HLOOKUP('Etape n°1 - Données d''entrée'!$B$11,Calculs!$D$5:$K$335,A70,FALSE))*((L174/L70)-1))</f>
        <v>#N/A</v>
      </c>
      <c r="O70" s="63"/>
      <c r="P70" s="63" t="str">
        <f>IF(OR(AND(E70&lt;&gt;0,G70&lt;&gt;0),AND(E70&lt;&gt;0,I70&lt;&gt;0),AND(E70&lt;&gt;0,H70&lt;&gt;0),AND(E70&lt;&gt;0,J70&lt;&gt;0),AND(E70&lt;&gt;0,K70&lt;&gt;0),AND(E70&lt;&gt;0,F70&lt;&gt;0),'Etape n°1 - Données d''entrée'!$B$11=NRJ!$F$2),IF(L70=0,0,0.03*Schauf*L70*((L174/L70)-1)),"NC")</f>
        <v>NC</v>
      </c>
      <c r="Q70" s="63" t="e">
        <f t="shared" si="1"/>
        <v>#N/A</v>
      </c>
      <c r="R70" s="63">
        <f t="shared" si="2"/>
        <v>0</v>
      </c>
      <c r="S70" t="str">
        <f t="shared" si="3"/>
        <v>Décembre 2014 à Octobre 2015</v>
      </c>
      <c r="U70">
        <f t="shared" si="11"/>
        <v>0</v>
      </c>
      <c r="V70">
        <f t="shared" si="4"/>
        <v>0</v>
      </c>
      <c r="W70">
        <f t="shared" si="5"/>
        <v>0</v>
      </c>
      <c r="X70">
        <f t="shared" si="6"/>
        <v>0</v>
      </c>
      <c r="Y70">
        <f t="shared" si="7"/>
        <v>0</v>
      </c>
      <c r="Z70">
        <f t="shared" si="8"/>
        <v>0</v>
      </c>
      <c r="AA70">
        <f t="shared" si="9"/>
        <v>0</v>
      </c>
      <c r="AB70">
        <f t="shared" si="10"/>
        <v>0</v>
      </c>
    </row>
    <row r="71" spans="1:28" outlineLevel="1" x14ac:dyDescent="0.45">
      <c r="A71">
        <v>67</v>
      </c>
      <c r="C71">
        <v>2015</v>
      </c>
      <c r="D71" s="46">
        <f>IF('Etape n°2 - Vos consommations'!C69&lt;&gt;0,'Etape n°2 - Vos consommations'!C69,SUM(Calculs!D72:D83))</f>
        <v>0</v>
      </c>
      <c r="E71" s="46">
        <f>'Etape n°2 - Vos consommations'!D69</f>
        <v>0</v>
      </c>
      <c r="F71" s="46">
        <f>'Etape n°2 - Vos consommations'!E69</f>
        <v>0</v>
      </c>
      <c r="G71" s="46">
        <f>'Etape n°2 - Vos consommations'!F69</f>
        <v>0</v>
      </c>
      <c r="H71" s="46">
        <f>'Etape n°2 - Vos consommations'!G69</f>
        <v>0</v>
      </c>
      <c r="I71" s="46">
        <f>'Etape n°2 - Vos consommations'!H69</f>
        <v>0</v>
      </c>
      <c r="J71" s="46">
        <f>'Etape n°2 - Vos consommations'!I69</f>
        <v>0</v>
      </c>
      <c r="K71" s="46">
        <f>'Etape n°2 - Vos consommations'!J69</f>
        <v>0</v>
      </c>
      <c r="L71" s="62" t="e">
        <f>SUM(L72:L83)</f>
        <v>#N/A</v>
      </c>
      <c r="M71" s="62"/>
      <c r="N71" s="63" t="e">
        <f>IF(L71=0,0,IF('Etape n°1 - Données d''entrée'!B48&lt;&gt;Calculs!$D$5,HLOOKUP('Etape n°1 - Données d''entrée'!$B$11,Calculs!$D$5:$K$335,A71,FALSE))*((L175/L71)-1))</f>
        <v>#N/A</v>
      </c>
      <c r="O71" s="63"/>
      <c r="P71" s="63" t="str">
        <f>IF(OR(AND(E71&lt;&gt;0,G71&lt;&gt;0),AND(E71&lt;&gt;0,I71&lt;&gt;0),AND(E71&lt;&gt;0,H71&lt;&gt;0),AND(E71&lt;&gt;0,J71&lt;&gt;0),AND(E71&lt;&gt;0,K71&lt;&gt;0),AND(E71&lt;&gt;0,F71&lt;&gt;0),'Etape n°1 - Données d''entrée'!$B$11=NRJ!$F$2),IF(L71=0,0,0.03*Schauf*L71*((L175/L71)-1)),"NC")</f>
        <v>NC</v>
      </c>
      <c r="Q71" s="63" t="e">
        <f t="shared" si="1"/>
        <v>#N/A</v>
      </c>
      <c r="R71" s="63">
        <f>IF(SUM(D71:K71)=0,0,Q71)</f>
        <v>0</v>
      </c>
      <c r="S71" t="str">
        <f>S72</f>
        <v>Janvier 2015 à Décembre 2015</v>
      </c>
      <c r="U71">
        <f t="shared" si="11"/>
        <v>0</v>
      </c>
      <c r="V71">
        <f t="shared" si="4"/>
        <v>0</v>
      </c>
      <c r="W71">
        <f t="shared" si="5"/>
        <v>0</v>
      </c>
      <c r="X71">
        <f t="shared" si="6"/>
        <v>0</v>
      </c>
      <c r="Y71">
        <f t="shared" si="7"/>
        <v>0</v>
      </c>
      <c r="Z71">
        <f t="shared" si="8"/>
        <v>0</v>
      </c>
      <c r="AA71">
        <f t="shared" si="9"/>
        <v>0</v>
      </c>
      <c r="AB71">
        <f t="shared" si="10"/>
        <v>0</v>
      </c>
    </row>
    <row r="72" spans="1:28" outlineLevel="1" x14ac:dyDescent="0.45">
      <c r="A72">
        <v>68</v>
      </c>
      <c r="B72" t="s">
        <v>72</v>
      </c>
      <c r="C72">
        <v>2015</v>
      </c>
      <c r="D72" s="46">
        <f>'Etape n°2 - Vos consommations'!C70</f>
        <v>0</v>
      </c>
      <c r="E72" s="46">
        <f>'Etape n°2 - Vos consommations'!D70</f>
        <v>0</v>
      </c>
      <c r="F72" s="46">
        <f>'Etape n°2 - Vos consommations'!E70</f>
        <v>0</v>
      </c>
      <c r="G72" s="46">
        <f>'Etape n°2 - Vos consommations'!F70</f>
        <v>0</v>
      </c>
      <c r="H72" s="46">
        <f>'Etape n°2 - Vos consommations'!G70</f>
        <v>0</v>
      </c>
      <c r="I72" s="46">
        <f>'Etape n°2 - Vos consommations'!H70</f>
        <v>0</v>
      </c>
      <c r="J72" s="46">
        <f>'Etape n°2 - Vos consommations'!I70</f>
        <v>0</v>
      </c>
      <c r="K72" s="46">
        <f>'Etape n°2 - Vos consommations'!J70</f>
        <v>0</v>
      </c>
      <c r="L72" s="62" t="e">
        <f>IF($C$2="H1a",'DJU16'!F2,IF($C$2="H2a",'DJU16'!O2,IF($C$2="H1b",'DJU16'!X2,IF($C$2="H2b",'DJU16'!AG2,IF($C$2="H1c",'DJU16'!AP2,IF($C$2="H2c",'DJU16'!AY2,IF($C$2="H2d",'DJU16'!BH2,IF($C$2="H3",'DJU16'!BQ2,"erreur"))))))))</f>
        <v>#N/A</v>
      </c>
      <c r="M72" s="62"/>
      <c r="N72" s="63" t="e">
        <f>IF(L72=0,0,IF('Etape n°1 - Données d''entrée'!B49&lt;&gt;Calculs!$D$5,HLOOKUP('Etape n°1 - Données d''entrée'!$B$11,Calculs!$D$5:$K$335,A72,FALSE))*((L176/L72)-1))</f>
        <v>#N/A</v>
      </c>
      <c r="O72" s="63"/>
      <c r="P72" s="63" t="str">
        <f>IF(OR(AND(E72&lt;&gt;0,G72&lt;&gt;0),AND(E72&lt;&gt;0,I72&lt;&gt;0),AND(E72&lt;&gt;0,H72&lt;&gt;0),AND(E72&lt;&gt;0,J72&lt;&gt;0),AND(E72&lt;&gt;0,K72&lt;&gt;0),AND(E72&lt;&gt;0,F72&lt;&gt;0),'Etape n°1 - Données d''entrée'!$B$11=NRJ!$F$2),IF(L72=0,0,0.03*Schauf*L72*((L176/L72)-1)),"NC")</f>
        <v>NC</v>
      </c>
      <c r="Q72" s="63" t="e">
        <f t="shared" si="1"/>
        <v>#N/A</v>
      </c>
      <c r="R72" s="63">
        <f t="shared" si="2"/>
        <v>0</v>
      </c>
      <c r="S72" t="str">
        <f t="shared" si="3"/>
        <v>Janvier 2015 à Décembre 2015</v>
      </c>
      <c r="U72">
        <f t="shared" si="11"/>
        <v>0</v>
      </c>
      <c r="V72">
        <f t="shared" si="4"/>
        <v>0</v>
      </c>
      <c r="W72">
        <f t="shared" si="5"/>
        <v>0</v>
      </c>
      <c r="X72">
        <f t="shared" si="6"/>
        <v>0</v>
      </c>
      <c r="Y72">
        <f t="shared" si="7"/>
        <v>0</v>
      </c>
      <c r="Z72">
        <f t="shared" si="8"/>
        <v>0</v>
      </c>
      <c r="AA72">
        <f t="shared" si="9"/>
        <v>0</v>
      </c>
      <c r="AB72">
        <f t="shared" si="10"/>
        <v>0</v>
      </c>
    </row>
    <row r="73" spans="1:28" outlineLevel="1" x14ac:dyDescent="0.45">
      <c r="A73">
        <v>69</v>
      </c>
      <c r="B73" t="s">
        <v>73</v>
      </c>
      <c r="C73">
        <v>2015</v>
      </c>
      <c r="D73" s="46">
        <f>'Etape n°2 - Vos consommations'!C71</f>
        <v>0</v>
      </c>
      <c r="E73" s="46">
        <f>'Etape n°2 - Vos consommations'!D71</f>
        <v>0</v>
      </c>
      <c r="F73" s="46">
        <f>'Etape n°2 - Vos consommations'!E71</f>
        <v>0</v>
      </c>
      <c r="G73" s="46">
        <f>'Etape n°2 - Vos consommations'!F71</f>
        <v>0</v>
      </c>
      <c r="H73" s="46">
        <f>'Etape n°2 - Vos consommations'!G71</f>
        <v>0</v>
      </c>
      <c r="I73" s="46">
        <f>'Etape n°2 - Vos consommations'!H71</f>
        <v>0</v>
      </c>
      <c r="J73" s="46">
        <f>'Etape n°2 - Vos consommations'!I71</f>
        <v>0</v>
      </c>
      <c r="K73" s="46">
        <f>'Etape n°2 - Vos consommations'!J71</f>
        <v>0</v>
      </c>
      <c r="L73" s="62" t="e">
        <f>IF($C$2="H1a",'DJU16'!F3,IF($C$2="H2a",'DJU16'!O3,IF($C$2="H1b",'DJU16'!X3,IF($C$2="H2b",'DJU16'!AG3,IF($C$2="H1c",'DJU16'!AP3,IF($C$2="H2c",'DJU16'!AY3,IF($C$2="H2d",'DJU16'!BH3,IF($C$2="H3",'DJU16'!BQ3,"erreur"))))))))</f>
        <v>#N/A</v>
      </c>
      <c r="M73" s="62"/>
      <c r="N73" s="63" t="e">
        <f>IF(L73=0,0,IF('Etape n°1 - Données d''entrée'!B50&lt;&gt;Calculs!$D$5,HLOOKUP('Etape n°1 - Données d''entrée'!$B$11,Calculs!$D$5:$K$335,A73,FALSE))*((L177/L73)-1))</f>
        <v>#N/A</v>
      </c>
      <c r="O73" s="63"/>
      <c r="P73" s="63" t="str">
        <f>IF(OR(AND(E73&lt;&gt;0,G73&lt;&gt;0),AND(E73&lt;&gt;0,I73&lt;&gt;0),AND(E73&lt;&gt;0,H73&lt;&gt;0),AND(E73&lt;&gt;0,J73&lt;&gt;0),AND(E73&lt;&gt;0,K73&lt;&gt;0),AND(E73&lt;&gt;0,F73&lt;&gt;0),'Etape n°1 - Données d''entrée'!$B$11=NRJ!$F$2),IF(L73=0,0,0.03*Schauf*L73*((L177/L73)-1)),"NC")</f>
        <v>NC</v>
      </c>
      <c r="Q73" s="63" t="e">
        <f t="shared" si="1"/>
        <v>#N/A</v>
      </c>
      <c r="R73" s="63">
        <f t="shared" si="2"/>
        <v>0</v>
      </c>
      <c r="S73" t="str">
        <f t="shared" si="3"/>
        <v>Février 2015 à  2016</v>
      </c>
      <c r="U73">
        <f t="shared" si="11"/>
        <v>0</v>
      </c>
      <c r="V73">
        <f t="shared" si="4"/>
        <v>0</v>
      </c>
      <c r="W73">
        <f t="shared" si="5"/>
        <v>0</v>
      </c>
      <c r="X73">
        <f t="shared" si="6"/>
        <v>0</v>
      </c>
      <c r="Y73">
        <f t="shared" si="7"/>
        <v>0</v>
      </c>
      <c r="Z73">
        <f t="shared" si="8"/>
        <v>0</v>
      </c>
      <c r="AA73">
        <f t="shared" si="9"/>
        <v>0</v>
      </c>
      <c r="AB73">
        <f t="shared" si="10"/>
        <v>0</v>
      </c>
    </row>
    <row r="74" spans="1:28" outlineLevel="1" x14ac:dyDescent="0.45">
      <c r="A74">
        <v>70</v>
      </c>
      <c r="B74" t="s">
        <v>74</v>
      </c>
      <c r="C74">
        <v>2015</v>
      </c>
      <c r="D74" s="46">
        <f>'Etape n°2 - Vos consommations'!C72</f>
        <v>0</v>
      </c>
      <c r="E74" s="46">
        <f>'Etape n°2 - Vos consommations'!D72</f>
        <v>0</v>
      </c>
      <c r="F74" s="46">
        <f>'Etape n°2 - Vos consommations'!E72</f>
        <v>0</v>
      </c>
      <c r="G74" s="46">
        <f>'Etape n°2 - Vos consommations'!F72</f>
        <v>0</v>
      </c>
      <c r="H74" s="46">
        <f>'Etape n°2 - Vos consommations'!G72</f>
        <v>0</v>
      </c>
      <c r="I74" s="46">
        <f>'Etape n°2 - Vos consommations'!H72</f>
        <v>0</v>
      </c>
      <c r="J74" s="46">
        <f>'Etape n°2 - Vos consommations'!I72</f>
        <v>0</v>
      </c>
      <c r="K74" s="46">
        <f>'Etape n°2 - Vos consommations'!J72</f>
        <v>0</v>
      </c>
      <c r="L74" s="62" t="e">
        <f>IF($C$2="H1a",'DJU16'!F4,IF($C$2="H2a",'DJU16'!O4,IF($C$2="H1b",'DJU16'!X4,IF($C$2="H2b",'DJU16'!AG4,IF($C$2="H1c",'DJU16'!AP4,IF($C$2="H2c",'DJU16'!AY4,IF($C$2="H2d",'DJU16'!BH4,IF($C$2="H3",'DJU16'!BQ4,"erreur"))))))))</f>
        <v>#N/A</v>
      </c>
      <c r="M74" s="62"/>
      <c r="N74" s="63" t="e">
        <f>IF(L74=0,0,IF('Etape n°1 - Données d''entrée'!B51&lt;&gt;Calculs!$D$5,HLOOKUP('Etape n°1 - Données d''entrée'!$B$11,Calculs!$D$5:$K$335,A74,FALSE))*((L178/L74)-1))</f>
        <v>#N/A</v>
      </c>
      <c r="O74" s="63"/>
      <c r="P74" s="63" t="str">
        <f>IF(OR(AND(E74&lt;&gt;0,G74&lt;&gt;0),AND(E74&lt;&gt;0,I74&lt;&gt;0),AND(E74&lt;&gt;0,H74&lt;&gt;0),AND(E74&lt;&gt;0,J74&lt;&gt;0),AND(E74&lt;&gt;0,K74&lt;&gt;0),AND(E74&lt;&gt;0,F74&lt;&gt;0),'Etape n°1 - Données d''entrée'!$B$11=NRJ!$F$2),IF(L74=0,0,0.03*Schauf*L74*((L178/L74)-1)),"NC")</f>
        <v>NC</v>
      </c>
      <c r="Q74" s="63" t="e">
        <f t="shared" si="1"/>
        <v>#N/A</v>
      </c>
      <c r="R74" s="63">
        <f t="shared" si="2"/>
        <v>0</v>
      </c>
      <c r="S74" t="str">
        <f t="shared" si="3"/>
        <v>Mars 2015 à Janvier 2016</v>
      </c>
      <c r="U74">
        <f t="shared" si="11"/>
        <v>0</v>
      </c>
      <c r="V74">
        <f t="shared" si="4"/>
        <v>0</v>
      </c>
      <c r="W74">
        <f t="shared" si="5"/>
        <v>0</v>
      </c>
      <c r="X74">
        <f t="shared" si="6"/>
        <v>0</v>
      </c>
      <c r="Y74">
        <f t="shared" si="7"/>
        <v>0</v>
      </c>
      <c r="Z74">
        <f t="shared" si="8"/>
        <v>0</v>
      </c>
      <c r="AA74">
        <f t="shared" si="9"/>
        <v>0</v>
      </c>
      <c r="AB74">
        <f t="shared" si="10"/>
        <v>0</v>
      </c>
    </row>
    <row r="75" spans="1:28" outlineLevel="1" x14ac:dyDescent="0.45">
      <c r="A75">
        <v>71</v>
      </c>
      <c r="B75" t="s">
        <v>75</v>
      </c>
      <c r="C75">
        <v>2015</v>
      </c>
      <c r="D75" s="46">
        <f>'Etape n°2 - Vos consommations'!C73</f>
        <v>0</v>
      </c>
      <c r="E75" s="46">
        <f>'Etape n°2 - Vos consommations'!D73</f>
        <v>0</v>
      </c>
      <c r="F75" s="46">
        <f>'Etape n°2 - Vos consommations'!E73</f>
        <v>0</v>
      </c>
      <c r="G75" s="46">
        <f>'Etape n°2 - Vos consommations'!F73</f>
        <v>0</v>
      </c>
      <c r="H75" s="46">
        <f>'Etape n°2 - Vos consommations'!G73</f>
        <v>0</v>
      </c>
      <c r="I75" s="46">
        <f>'Etape n°2 - Vos consommations'!H73</f>
        <v>0</v>
      </c>
      <c r="J75" s="46">
        <f>'Etape n°2 - Vos consommations'!I73</f>
        <v>0</v>
      </c>
      <c r="K75" s="46">
        <f>'Etape n°2 - Vos consommations'!J73</f>
        <v>0</v>
      </c>
      <c r="L75" s="62" t="e">
        <f>IF($C$2="H1a",'DJU16'!F5,IF($C$2="H2a",'DJU16'!O5,IF($C$2="H1b",'DJU16'!X5,IF($C$2="H2b",'DJU16'!AG5,IF($C$2="H1c",'DJU16'!AP5,IF($C$2="H2c",'DJU16'!AY5,IF($C$2="H2d",'DJU16'!BH5,IF($C$2="H3",'DJU16'!BQ5,"erreur"))))))))</f>
        <v>#N/A</v>
      </c>
      <c r="M75" s="62"/>
      <c r="N75" s="63" t="e">
        <f>IF(L75=0,0,IF('Etape n°1 - Données d''entrée'!B52&lt;&gt;Calculs!$D$5,HLOOKUP('Etape n°1 - Données d''entrée'!$B$11,Calculs!$D$5:$K$335,A75,FALSE))*((L179/L75)-1))</f>
        <v>#N/A</v>
      </c>
      <c r="O75" s="63"/>
      <c r="P75" s="63" t="str">
        <f>IF(OR(AND(E75&lt;&gt;0,G75&lt;&gt;0),AND(E75&lt;&gt;0,I75&lt;&gt;0),AND(E75&lt;&gt;0,H75&lt;&gt;0),AND(E75&lt;&gt;0,J75&lt;&gt;0),AND(E75&lt;&gt;0,K75&lt;&gt;0),AND(E75&lt;&gt;0,F75&lt;&gt;0),'Etape n°1 - Données d''entrée'!$B$11=NRJ!$F$2),IF(L75=0,0,0.03*Schauf*L75*((L179/L75)-1)),"NC")</f>
        <v>NC</v>
      </c>
      <c r="Q75" s="63" t="e">
        <f t="shared" si="1"/>
        <v>#N/A</v>
      </c>
      <c r="R75" s="63">
        <f t="shared" si="2"/>
        <v>0</v>
      </c>
      <c r="S75" t="str">
        <f t="shared" si="3"/>
        <v>Avril 2015 à Février 2016</v>
      </c>
      <c r="U75">
        <f t="shared" si="11"/>
        <v>0</v>
      </c>
      <c r="V75">
        <f t="shared" si="4"/>
        <v>0</v>
      </c>
      <c r="W75">
        <f t="shared" si="5"/>
        <v>0</v>
      </c>
      <c r="X75">
        <f t="shared" si="6"/>
        <v>0</v>
      </c>
      <c r="Y75">
        <f t="shared" si="7"/>
        <v>0</v>
      </c>
      <c r="Z75">
        <f t="shared" si="8"/>
        <v>0</v>
      </c>
      <c r="AA75">
        <f t="shared" si="9"/>
        <v>0</v>
      </c>
      <c r="AB75">
        <f t="shared" si="10"/>
        <v>0</v>
      </c>
    </row>
    <row r="76" spans="1:28" outlineLevel="1" x14ac:dyDescent="0.45">
      <c r="A76">
        <v>72</v>
      </c>
      <c r="B76" t="s">
        <v>76</v>
      </c>
      <c r="C76">
        <v>2015</v>
      </c>
      <c r="D76" s="46">
        <f>'Etape n°2 - Vos consommations'!C74</f>
        <v>0</v>
      </c>
      <c r="E76" s="46">
        <f>'Etape n°2 - Vos consommations'!D74</f>
        <v>0</v>
      </c>
      <c r="F76" s="46">
        <f>'Etape n°2 - Vos consommations'!E74</f>
        <v>0</v>
      </c>
      <c r="G76" s="46">
        <f>'Etape n°2 - Vos consommations'!F74</f>
        <v>0</v>
      </c>
      <c r="H76" s="46">
        <f>'Etape n°2 - Vos consommations'!G74</f>
        <v>0</v>
      </c>
      <c r="I76" s="46">
        <f>'Etape n°2 - Vos consommations'!H74</f>
        <v>0</v>
      </c>
      <c r="J76" s="46">
        <f>'Etape n°2 - Vos consommations'!I74</f>
        <v>0</v>
      </c>
      <c r="K76" s="46">
        <f>'Etape n°2 - Vos consommations'!J74</f>
        <v>0</v>
      </c>
      <c r="L76" s="62" t="e">
        <f>IF($C$2="H1a",'DJU16'!F6,IF($C$2="H2a",'DJU16'!O6,IF($C$2="H1b",'DJU16'!X6,IF($C$2="H2b",'DJU16'!AG6,IF($C$2="H1c",'DJU16'!AP6,IF($C$2="H2c",'DJU16'!AY6,IF($C$2="H2d",'DJU16'!BH6,IF($C$2="H3",'DJU16'!BQ6,"erreur"))))))))</f>
        <v>#N/A</v>
      </c>
      <c r="M76" s="62"/>
      <c r="N76" s="63" t="e">
        <f>IF(L76=0,0,IF('Etape n°1 - Données d''entrée'!B53&lt;&gt;Calculs!$D$5,HLOOKUP('Etape n°1 - Données d''entrée'!$B$11,Calculs!$D$5:$K$335,A76,FALSE))*((L180/L76)-1))</f>
        <v>#N/A</v>
      </c>
      <c r="O76" s="63"/>
      <c r="P76" s="63" t="str">
        <f>IF(OR(AND(E76&lt;&gt;0,G76&lt;&gt;0),AND(E76&lt;&gt;0,I76&lt;&gt;0),AND(E76&lt;&gt;0,H76&lt;&gt;0),AND(E76&lt;&gt;0,J76&lt;&gt;0),AND(E76&lt;&gt;0,K76&lt;&gt;0),AND(E76&lt;&gt;0,F76&lt;&gt;0),'Etape n°1 - Données d''entrée'!$B$11=NRJ!$F$2),IF(L76=0,0,0.03*Schauf*L76*((L180/L76)-1)),"NC")</f>
        <v>NC</v>
      </c>
      <c r="Q76" s="63" t="e">
        <f t="shared" si="1"/>
        <v>#N/A</v>
      </c>
      <c r="R76" s="63">
        <f t="shared" si="2"/>
        <v>0</v>
      </c>
      <c r="S76" t="str">
        <f t="shared" si="3"/>
        <v>Mai 2015 à Mars 2016</v>
      </c>
      <c r="U76">
        <f t="shared" si="11"/>
        <v>0</v>
      </c>
      <c r="V76">
        <f t="shared" si="4"/>
        <v>0</v>
      </c>
      <c r="W76">
        <f t="shared" si="5"/>
        <v>0</v>
      </c>
      <c r="X76">
        <f t="shared" si="6"/>
        <v>0</v>
      </c>
      <c r="Y76">
        <f t="shared" si="7"/>
        <v>0</v>
      </c>
      <c r="Z76">
        <f t="shared" si="8"/>
        <v>0</v>
      </c>
      <c r="AA76">
        <f t="shared" si="9"/>
        <v>0</v>
      </c>
      <c r="AB76">
        <f t="shared" si="10"/>
        <v>0</v>
      </c>
    </row>
    <row r="77" spans="1:28" outlineLevel="1" x14ac:dyDescent="0.45">
      <c r="A77">
        <v>73</v>
      </c>
      <c r="B77" t="s">
        <v>77</v>
      </c>
      <c r="C77">
        <v>2015</v>
      </c>
      <c r="D77" s="46">
        <f>'Etape n°2 - Vos consommations'!C75</f>
        <v>0</v>
      </c>
      <c r="E77" s="46">
        <f>'Etape n°2 - Vos consommations'!D75</f>
        <v>0</v>
      </c>
      <c r="F77" s="46">
        <f>'Etape n°2 - Vos consommations'!E75</f>
        <v>0</v>
      </c>
      <c r="G77" s="46">
        <f>'Etape n°2 - Vos consommations'!F75</f>
        <v>0</v>
      </c>
      <c r="H77" s="46">
        <f>'Etape n°2 - Vos consommations'!G75</f>
        <v>0</v>
      </c>
      <c r="I77" s="46">
        <f>'Etape n°2 - Vos consommations'!H75</f>
        <v>0</v>
      </c>
      <c r="J77" s="46">
        <f>'Etape n°2 - Vos consommations'!I75</f>
        <v>0</v>
      </c>
      <c r="K77" s="46">
        <f>'Etape n°2 - Vos consommations'!J75</f>
        <v>0</v>
      </c>
      <c r="L77" s="62" t="e">
        <f>IF($C$2="H1a",'DJU16'!F7,IF($C$2="H2a",'DJU16'!O7,IF($C$2="H1b",'DJU16'!X7,IF($C$2="H2b",'DJU16'!AG7,IF($C$2="H1c",'DJU16'!AP7,IF($C$2="H2c",'DJU16'!AY7,IF($C$2="H2d",'DJU16'!BH7,IF($C$2="H3",'DJU16'!BQ7,"erreur"))))))))</f>
        <v>#N/A</v>
      </c>
      <c r="M77" s="62"/>
      <c r="N77" s="63" t="e">
        <f>IF(L77=0,0,IF('Etape n°1 - Données d''entrée'!B54&lt;&gt;Calculs!$D$5,HLOOKUP('Etape n°1 - Données d''entrée'!$B$11,Calculs!$D$5:$K$335,A77,FALSE))*((L181/L77)-1))</f>
        <v>#N/A</v>
      </c>
      <c r="O77" s="63"/>
      <c r="P77" s="63" t="str">
        <f>IF(OR(AND(E77&lt;&gt;0,G77&lt;&gt;0),AND(E77&lt;&gt;0,I77&lt;&gt;0),AND(E77&lt;&gt;0,H77&lt;&gt;0),AND(E77&lt;&gt;0,J77&lt;&gt;0),AND(E77&lt;&gt;0,K77&lt;&gt;0),AND(E77&lt;&gt;0,F77&lt;&gt;0),'Etape n°1 - Données d''entrée'!$B$11=NRJ!$F$2),IF(L77=0,0,0.03*Schauf*L77*((L181/L77)-1)),"NC")</f>
        <v>NC</v>
      </c>
      <c r="Q77" s="63" t="e">
        <f t="shared" si="1"/>
        <v>#N/A</v>
      </c>
      <c r="R77" s="63">
        <f t="shared" si="2"/>
        <v>0</v>
      </c>
      <c r="S77" t="str">
        <f t="shared" si="3"/>
        <v>Juin 2015 à Avril 2016</v>
      </c>
      <c r="U77">
        <f t="shared" si="11"/>
        <v>0</v>
      </c>
      <c r="V77">
        <f t="shared" si="4"/>
        <v>0</v>
      </c>
      <c r="W77">
        <f t="shared" si="5"/>
        <v>0</v>
      </c>
      <c r="X77">
        <f t="shared" si="6"/>
        <v>0</v>
      </c>
      <c r="Y77">
        <f t="shared" si="7"/>
        <v>0</v>
      </c>
      <c r="Z77">
        <f t="shared" si="8"/>
        <v>0</v>
      </c>
      <c r="AA77">
        <f t="shared" si="9"/>
        <v>0</v>
      </c>
      <c r="AB77">
        <f t="shared" si="10"/>
        <v>0</v>
      </c>
    </row>
    <row r="78" spans="1:28" outlineLevel="1" x14ac:dyDescent="0.45">
      <c r="A78">
        <v>74</v>
      </c>
      <c r="B78" t="s">
        <v>78</v>
      </c>
      <c r="C78">
        <v>2015</v>
      </c>
      <c r="D78" s="46">
        <f>'Etape n°2 - Vos consommations'!C76</f>
        <v>0</v>
      </c>
      <c r="E78" s="46">
        <f>'Etape n°2 - Vos consommations'!D76</f>
        <v>0</v>
      </c>
      <c r="F78" s="46">
        <f>'Etape n°2 - Vos consommations'!E76</f>
        <v>0</v>
      </c>
      <c r="G78" s="46">
        <f>'Etape n°2 - Vos consommations'!F76</f>
        <v>0</v>
      </c>
      <c r="H78" s="46">
        <f>'Etape n°2 - Vos consommations'!G76</f>
        <v>0</v>
      </c>
      <c r="I78" s="46">
        <f>'Etape n°2 - Vos consommations'!H76</f>
        <v>0</v>
      </c>
      <c r="J78" s="46">
        <f>'Etape n°2 - Vos consommations'!I76</f>
        <v>0</v>
      </c>
      <c r="K78" s="46">
        <f>'Etape n°2 - Vos consommations'!J76</f>
        <v>0</v>
      </c>
      <c r="L78" s="62" t="e">
        <f>IF($C$2="H1a",'DJU16'!F8,IF($C$2="H2a",'DJU16'!O8,IF($C$2="H1b",'DJU16'!X8,IF($C$2="H2b",'DJU16'!AG8,IF($C$2="H1c",'DJU16'!AP8,IF($C$2="H2c",'DJU16'!AY8,IF($C$2="H2d",'DJU16'!BH8,IF($C$2="H3",'DJU16'!BQ8,"erreur"))))))))</f>
        <v>#N/A</v>
      </c>
      <c r="M78" s="62"/>
      <c r="N78" s="63" t="e">
        <f>IF(L78=0,0,IF('Etape n°1 - Données d''entrée'!B55&lt;&gt;Calculs!$D$5,HLOOKUP('Etape n°1 - Données d''entrée'!$B$11,Calculs!$D$5:$K$335,A78,FALSE))*((L182/L78)-1))</f>
        <v>#N/A</v>
      </c>
      <c r="O78" s="63"/>
      <c r="P78" s="63" t="str">
        <f>IF(OR(AND(E78&lt;&gt;0,G78&lt;&gt;0),AND(E78&lt;&gt;0,I78&lt;&gt;0),AND(E78&lt;&gt;0,H78&lt;&gt;0),AND(E78&lt;&gt;0,J78&lt;&gt;0),AND(E78&lt;&gt;0,K78&lt;&gt;0),AND(E78&lt;&gt;0,F78&lt;&gt;0),'Etape n°1 - Données d''entrée'!$B$11=NRJ!$F$2),IF(L78=0,0,0.03*Schauf*L78*((L182/L78)-1)),"NC")</f>
        <v>NC</v>
      </c>
      <c r="Q78" s="63" t="e">
        <f t="shared" si="1"/>
        <v>#N/A</v>
      </c>
      <c r="R78" s="63">
        <f t="shared" si="2"/>
        <v>0</v>
      </c>
      <c r="S78" t="str">
        <f t="shared" si="3"/>
        <v>Juillet 2015 à Mai 2016</v>
      </c>
      <c r="U78">
        <f t="shared" si="11"/>
        <v>0</v>
      </c>
      <c r="V78">
        <f t="shared" si="4"/>
        <v>0</v>
      </c>
      <c r="W78">
        <f t="shared" si="5"/>
        <v>0</v>
      </c>
      <c r="X78">
        <f t="shared" si="6"/>
        <v>0</v>
      </c>
      <c r="Y78">
        <f t="shared" si="7"/>
        <v>0</v>
      </c>
      <c r="Z78">
        <f t="shared" si="8"/>
        <v>0</v>
      </c>
      <c r="AA78">
        <f t="shared" si="9"/>
        <v>0</v>
      </c>
      <c r="AB78">
        <f t="shared" si="10"/>
        <v>0</v>
      </c>
    </row>
    <row r="79" spans="1:28" outlineLevel="1" x14ac:dyDescent="0.45">
      <c r="A79">
        <v>75</v>
      </c>
      <c r="B79" t="s">
        <v>79</v>
      </c>
      <c r="C79">
        <v>2015</v>
      </c>
      <c r="D79" s="46">
        <f>'Etape n°2 - Vos consommations'!C77</f>
        <v>0</v>
      </c>
      <c r="E79" s="46">
        <f>'Etape n°2 - Vos consommations'!D77</f>
        <v>0</v>
      </c>
      <c r="F79" s="46">
        <f>'Etape n°2 - Vos consommations'!E77</f>
        <v>0</v>
      </c>
      <c r="G79" s="46">
        <f>'Etape n°2 - Vos consommations'!F77</f>
        <v>0</v>
      </c>
      <c r="H79" s="46">
        <f>'Etape n°2 - Vos consommations'!G77</f>
        <v>0</v>
      </c>
      <c r="I79" s="46">
        <f>'Etape n°2 - Vos consommations'!H77</f>
        <v>0</v>
      </c>
      <c r="J79" s="46">
        <f>'Etape n°2 - Vos consommations'!I77</f>
        <v>0</v>
      </c>
      <c r="K79" s="46">
        <f>'Etape n°2 - Vos consommations'!J77</f>
        <v>0</v>
      </c>
      <c r="L79" s="62" t="e">
        <f>IF($C$2="H1a",'DJU16'!F9,IF($C$2="H2a",'DJU16'!O9,IF($C$2="H1b",'DJU16'!X9,IF($C$2="H2b",'DJU16'!AG9,IF($C$2="H1c",'DJU16'!AP9,IF($C$2="H2c",'DJU16'!AY9,IF($C$2="H2d",'DJU16'!BH9,IF($C$2="H3",'DJU16'!BQ9,"erreur"))))))))</f>
        <v>#N/A</v>
      </c>
      <c r="M79" s="62"/>
      <c r="N79" s="63" t="e">
        <f>IF(L79=0,0,IF('Etape n°1 - Données d''entrée'!B56&lt;&gt;Calculs!$D$5,HLOOKUP('Etape n°1 - Données d''entrée'!$B$11,Calculs!$D$5:$K$335,A79,FALSE))*((L183/L79)-1))</f>
        <v>#N/A</v>
      </c>
      <c r="O79" s="63"/>
      <c r="P79" s="63" t="str">
        <f>IF(OR(AND(E79&lt;&gt;0,G79&lt;&gt;0),AND(E79&lt;&gt;0,I79&lt;&gt;0),AND(E79&lt;&gt;0,H79&lt;&gt;0),AND(E79&lt;&gt;0,J79&lt;&gt;0),AND(E79&lt;&gt;0,K79&lt;&gt;0),AND(E79&lt;&gt;0,F79&lt;&gt;0),'Etape n°1 - Données d''entrée'!$B$11=NRJ!$F$2),IF(L79=0,0,0.03*Schauf*L79*((L183/L79)-1)),"NC")</f>
        <v>NC</v>
      </c>
      <c r="Q79" s="63" t="e">
        <f t="shared" si="1"/>
        <v>#N/A</v>
      </c>
      <c r="R79" s="63">
        <f t="shared" si="2"/>
        <v>0</v>
      </c>
      <c r="S79" t="str">
        <f t="shared" si="3"/>
        <v>Août 2015 à Juin 2016</v>
      </c>
      <c r="U79">
        <f t="shared" si="11"/>
        <v>0</v>
      </c>
      <c r="V79">
        <f t="shared" si="4"/>
        <v>0</v>
      </c>
      <c r="W79">
        <f t="shared" si="5"/>
        <v>0</v>
      </c>
      <c r="X79">
        <f t="shared" si="6"/>
        <v>0</v>
      </c>
      <c r="Y79">
        <f t="shared" si="7"/>
        <v>0</v>
      </c>
      <c r="Z79">
        <f t="shared" si="8"/>
        <v>0</v>
      </c>
      <c r="AA79">
        <f t="shared" si="9"/>
        <v>0</v>
      </c>
      <c r="AB79">
        <f t="shared" si="10"/>
        <v>0</v>
      </c>
    </row>
    <row r="80" spans="1:28" outlineLevel="1" x14ac:dyDescent="0.45">
      <c r="A80">
        <v>76</v>
      </c>
      <c r="B80" t="s">
        <v>80</v>
      </c>
      <c r="C80">
        <v>2015</v>
      </c>
      <c r="D80" s="46">
        <f>'Etape n°2 - Vos consommations'!C78</f>
        <v>0</v>
      </c>
      <c r="E80" s="46">
        <f>'Etape n°2 - Vos consommations'!D78</f>
        <v>0</v>
      </c>
      <c r="F80" s="46">
        <f>'Etape n°2 - Vos consommations'!E78</f>
        <v>0</v>
      </c>
      <c r="G80" s="46">
        <f>'Etape n°2 - Vos consommations'!F78</f>
        <v>0</v>
      </c>
      <c r="H80" s="46">
        <f>'Etape n°2 - Vos consommations'!G78</f>
        <v>0</v>
      </c>
      <c r="I80" s="46">
        <f>'Etape n°2 - Vos consommations'!H78</f>
        <v>0</v>
      </c>
      <c r="J80" s="46">
        <f>'Etape n°2 - Vos consommations'!I78</f>
        <v>0</v>
      </c>
      <c r="K80" s="46">
        <f>'Etape n°2 - Vos consommations'!J78</f>
        <v>0</v>
      </c>
      <c r="L80" s="62" t="e">
        <f>IF($C$2="H1a",'DJU16'!F10,IF($C$2="H2a",'DJU16'!O10,IF($C$2="H1b",'DJU16'!X10,IF($C$2="H2b",'DJU16'!AG10,IF($C$2="H1c",'DJU16'!AP10,IF($C$2="H2c",'DJU16'!AY10,IF($C$2="H2d",'DJU16'!BH10,IF($C$2="H3",'DJU16'!BQ10,"erreur"))))))))</f>
        <v>#N/A</v>
      </c>
      <c r="M80" s="62"/>
      <c r="N80" s="63" t="e">
        <f>IF(L80=0,0,IF('Etape n°1 - Données d''entrée'!B57&lt;&gt;Calculs!$D$5,HLOOKUP('Etape n°1 - Données d''entrée'!$B$11,Calculs!$D$5:$K$335,A80,FALSE))*((L184/L80)-1))</f>
        <v>#N/A</v>
      </c>
      <c r="O80" s="63"/>
      <c r="P80" s="63" t="str">
        <f>IF(OR(AND(E80&lt;&gt;0,G80&lt;&gt;0),AND(E80&lt;&gt;0,I80&lt;&gt;0),AND(E80&lt;&gt;0,H80&lt;&gt;0),AND(E80&lt;&gt;0,J80&lt;&gt;0),AND(E80&lt;&gt;0,K80&lt;&gt;0),AND(E80&lt;&gt;0,F80&lt;&gt;0),'Etape n°1 - Données d''entrée'!$B$11=NRJ!$F$2),IF(L80=0,0,0.03*Schauf*L80*((L184/L80)-1)),"NC")</f>
        <v>NC</v>
      </c>
      <c r="Q80" s="63" t="e">
        <f t="shared" si="1"/>
        <v>#N/A</v>
      </c>
      <c r="R80" s="63">
        <f t="shared" si="2"/>
        <v>0</v>
      </c>
      <c r="S80" t="str">
        <f t="shared" si="3"/>
        <v>Septembre 2015 à Juillet 2016</v>
      </c>
      <c r="U80">
        <f t="shared" si="11"/>
        <v>0</v>
      </c>
      <c r="V80">
        <f t="shared" si="4"/>
        <v>0</v>
      </c>
      <c r="W80">
        <f t="shared" si="5"/>
        <v>0</v>
      </c>
      <c r="X80">
        <f t="shared" si="6"/>
        <v>0</v>
      </c>
      <c r="Y80">
        <f t="shared" si="7"/>
        <v>0</v>
      </c>
      <c r="Z80">
        <f t="shared" si="8"/>
        <v>0</v>
      </c>
      <c r="AA80">
        <f t="shared" si="9"/>
        <v>0</v>
      </c>
      <c r="AB80">
        <f t="shared" si="10"/>
        <v>0</v>
      </c>
    </row>
    <row r="81" spans="1:28" outlineLevel="1" x14ac:dyDescent="0.45">
      <c r="A81">
        <v>77</v>
      </c>
      <c r="B81" t="s">
        <v>81</v>
      </c>
      <c r="C81">
        <v>2015</v>
      </c>
      <c r="D81" s="46">
        <f>'Etape n°2 - Vos consommations'!C79</f>
        <v>0</v>
      </c>
      <c r="E81" s="46">
        <f>'Etape n°2 - Vos consommations'!D79</f>
        <v>0</v>
      </c>
      <c r="F81" s="46">
        <f>'Etape n°2 - Vos consommations'!E79</f>
        <v>0</v>
      </c>
      <c r="G81" s="46">
        <f>'Etape n°2 - Vos consommations'!F79</f>
        <v>0</v>
      </c>
      <c r="H81" s="46">
        <f>'Etape n°2 - Vos consommations'!G79</f>
        <v>0</v>
      </c>
      <c r="I81" s="46">
        <f>'Etape n°2 - Vos consommations'!H79</f>
        <v>0</v>
      </c>
      <c r="J81" s="46">
        <f>'Etape n°2 - Vos consommations'!I79</f>
        <v>0</v>
      </c>
      <c r="K81" s="46">
        <f>'Etape n°2 - Vos consommations'!J79</f>
        <v>0</v>
      </c>
      <c r="L81" s="62" t="e">
        <f>IF($C$2="H1a",'DJU16'!F11,IF($C$2="H2a",'DJU16'!O11,IF($C$2="H1b",'DJU16'!X11,IF($C$2="H2b",'DJU16'!AG11,IF($C$2="H1c",'DJU16'!AP11,IF($C$2="H2c",'DJU16'!AY11,IF($C$2="H2d",'DJU16'!BH11,IF($C$2="H3",'DJU16'!BQ11,"erreur"))))))))</f>
        <v>#N/A</v>
      </c>
      <c r="M81" s="62"/>
      <c r="N81" s="63" t="e">
        <f>IF(L81=0,0,IF('Etape n°1 - Données d''entrée'!B58&lt;&gt;Calculs!$D$5,HLOOKUP('Etape n°1 - Données d''entrée'!$B$11,Calculs!$D$5:$K$335,A81,FALSE))*((L185/L81)-1))</f>
        <v>#N/A</v>
      </c>
      <c r="O81" s="63"/>
      <c r="P81" s="63" t="str">
        <f>IF(OR(AND(E81&lt;&gt;0,G81&lt;&gt;0),AND(E81&lt;&gt;0,I81&lt;&gt;0),AND(E81&lt;&gt;0,H81&lt;&gt;0),AND(E81&lt;&gt;0,J81&lt;&gt;0),AND(E81&lt;&gt;0,K81&lt;&gt;0),AND(E81&lt;&gt;0,F81&lt;&gt;0),'Etape n°1 - Données d''entrée'!$B$11=NRJ!$F$2),IF(L81=0,0,0.03*Schauf*L81*((L185/L81)-1)),"NC")</f>
        <v>NC</v>
      </c>
      <c r="Q81" s="63" t="e">
        <f t="shared" si="1"/>
        <v>#N/A</v>
      </c>
      <c r="R81" s="63">
        <f t="shared" si="2"/>
        <v>0</v>
      </c>
      <c r="S81" t="str">
        <f t="shared" si="3"/>
        <v>Octobre 2015 à Août 2016</v>
      </c>
      <c r="U81">
        <f t="shared" si="11"/>
        <v>0</v>
      </c>
      <c r="V81">
        <f t="shared" si="4"/>
        <v>0</v>
      </c>
      <c r="W81">
        <f t="shared" si="5"/>
        <v>0</v>
      </c>
      <c r="X81">
        <f t="shared" si="6"/>
        <v>0</v>
      </c>
      <c r="Y81">
        <f t="shared" si="7"/>
        <v>0</v>
      </c>
      <c r="Z81">
        <f t="shared" si="8"/>
        <v>0</v>
      </c>
      <c r="AA81">
        <f t="shared" si="9"/>
        <v>0</v>
      </c>
      <c r="AB81">
        <f t="shared" si="10"/>
        <v>0</v>
      </c>
    </row>
    <row r="82" spans="1:28" outlineLevel="1" x14ac:dyDescent="0.45">
      <c r="A82">
        <v>78</v>
      </c>
      <c r="B82" t="s">
        <v>82</v>
      </c>
      <c r="C82">
        <v>2015</v>
      </c>
      <c r="D82" s="46">
        <f>'Etape n°2 - Vos consommations'!C80</f>
        <v>0</v>
      </c>
      <c r="E82" s="46">
        <f>'Etape n°2 - Vos consommations'!D80</f>
        <v>0</v>
      </c>
      <c r="F82" s="46">
        <f>'Etape n°2 - Vos consommations'!E80</f>
        <v>0</v>
      </c>
      <c r="G82" s="46">
        <f>'Etape n°2 - Vos consommations'!F80</f>
        <v>0</v>
      </c>
      <c r="H82" s="46">
        <f>'Etape n°2 - Vos consommations'!G80</f>
        <v>0</v>
      </c>
      <c r="I82" s="46">
        <f>'Etape n°2 - Vos consommations'!H80</f>
        <v>0</v>
      </c>
      <c r="J82" s="46">
        <f>'Etape n°2 - Vos consommations'!I80</f>
        <v>0</v>
      </c>
      <c r="K82" s="46">
        <f>'Etape n°2 - Vos consommations'!J80</f>
        <v>0</v>
      </c>
      <c r="L82" s="62" t="e">
        <f>IF($C$2="H1a",'DJU16'!F12,IF($C$2="H2a",'DJU16'!O12,IF($C$2="H1b",'DJU16'!X12,IF($C$2="H2b",'DJU16'!AG12,IF($C$2="H1c",'DJU16'!AP12,IF($C$2="H2c",'DJU16'!AY12,IF($C$2="H2d",'DJU16'!BH12,IF($C$2="H3",'DJU16'!BQ12,"erreur"))))))))</f>
        <v>#N/A</v>
      </c>
      <c r="M82" s="62"/>
      <c r="N82" s="63" t="e">
        <f>IF(L82=0,0,IF('Etape n°1 - Données d''entrée'!B59&lt;&gt;Calculs!$D$5,HLOOKUP('Etape n°1 - Données d''entrée'!$B$11,Calculs!$D$5:$K$335,A82,FALSE))*((L186/L82)-1))</f>
        <v>#N/A</v>
      </c>
      <c r="O82" s="63"/>
      <c r="P82" s="63" t="str">
        <f>IF(OR(AND(E82&lt;&gt;0,G82&lt;&gt;0),AND(E82&lt;&gt;0,I82&lt;&gt;0),AND(E82&lt;&gt;0,H82&lt;&gt;0),AND(E82&lt;&gt;0,J82&lt;&gt;0),AND(E82&lt;&gt;0,K82&lt;&gt;0),AND(E82&lt;&gt;0,F82&lt;&gt;0),'Etape n°1 - Données d''entrée'!$B$11=NRJ!$F$2),IF(L82=0,0,0.03*Schauf*L82*((L186/L82)-1)),"NC")</f>
        <v>NC</v>
      </c>
      <c r="Q82" s="63" t="e">
        <f t="shared" si="1"/>
        <v>#N/A</v>
      </c>
      <c r="R82" s="63">
        <f t="shared" si="2"/>
        <v>0</v>
      </c>
      <c r="S82" t="str">
        <f t="shared" si="3"/>
        <v>Novembre 2015 à Septembre 2016</v>
      </c>
      <c r="U82">
        <f t="shared" si="11"/>
        <v>0</v>
      </c>
      <c r="V82">
        <f t="shared" si="4"/>
        <v>0</v>
      </c>
      <c r="W82">
        <f t="shared" si="5"/>
        <v>0</v>
      </c>
      <c r="X82">
        <f t="shared" si="6"/>
        <v>0</v>
      </c>
      <c r="Y82">
        <f t="shared" si="7"/>
        <v>0</v>
      </c>
      <c r="Z82">
        <f t="shared" si="8"/>
        <v>0</v>
      </c>
      <c r="AA82">
        <f t="shared" si="9"/>
        <v>0</v>
      </c>
      <c r="AB82">
        <f t="shared" si="10"/>
        <v>0</v>
      </c>
    </row>
    <row r="83" spans="1:28" outlineLevel="1" x14ac:dyDescent="0.45">
      <c r="A83">
        <v>79</v>
      </c>
      <c r="B83" t="s">
        <v>83</v>
      </c>
      <c r="C83">
        <v>2015</v>
      </c>
      <c r="D83" s="46">
        <f>'Etape n°2 - Vos consommations'!C81</f>
        <v>0</v>
      </c>
      <c r="E83" s="46">
        <f>'Etape n°2 - Vos consommations'!D81</f>
        <v>0</v>
      </c>
      <c r="F83" s="46">
        <f>'Etape n°2 - Vos consommations'!E81</f>
        <v>0</v>
      </c>
      <c r="G83" s="46">
        <f>'Etape n°2 - Vos consommations'!F81</f>
        <v>0</v>
      </c>
      <c r="H83" s="46">
        <f>'Etape n°2 - Vos consommations'!G81</f>
        <v>0</v>
      </c>
      <c r="I83" s="46">
        <f>'Etape n°2 - Vos consommations'!H81</f>
        <v>0</v>
      </c>
      <c r="J83" s="46">
        <f>'Etape n°2 - Vos consommations'!I81</f>
        <v>0</v>
      </c>
      <c r="K83" s="46">
        <f>'Etape n°2 - Vos consommations'!J81</f>
        <v>0</v>
      </c>
      <c r="L83" s="62" t="e">
        <f>IF($C$2="H1a",'DJU16'!F13,IF($C$2="H2a",'DJU16'!O13,IF($C$2="H1b",'DJU16'!X13,IF($C$2="H2b",'DJU16'!AG13,IF($C$2="H1c",'DJU16'!AP13,IF($C$2="H2c",'DJU16'!AY13,IF($C$2="H2d",'DJU16'!BH13,IF($C$2="H3",'DJU16'!BQ13,"erreur"))))))))</f>
        <v>#N/A</v>
      </c>
      <c r="M83" s="62"/>
      <c r="N83" s="63" t="e">
        <f>IF(L83=0,0,IF('Etape n°1 - Données d''entrée'!B60&lt;&gt;Calculs!$D$5,HLOOKUP('Etape n°1 - Données d''entrée'!$B$11,Calculs!$D$5:$K$335,A83,FALSE))*((L187/L83)-1))</f>
        <v>#N/A</v>
      </c>
      <c r="O83" s="63"/>
      <c r="P83" s="63" t="str">
        <f>IF(OR(AND(E83&lt;&gt;0,G83&lt;&gt;0),AND(E83&lt;&gt;0,I83&lt;&gt;0),AND(E83&lt;&gt;0,H83&lt;&gt;0),AND(E83&lt;&gt;0,J83&lt;&gt;0),AND(E83&lt;&gt;0,K83&lt;&gt;0),AND(E83&lt;&gt;0,F83&lt;&gt;0),'Etape n°1 - Données d''entrée'!$B$11=NRJ!$F$2),IF(L83=0,0,0.03*Schauf*L83*((L187/L83)-1)),"NC")</f>
        <v>NC</v>
      </c>
      <c r="Q83" s="63" t="e">
        <f t="shared" si="1"/>
        <v>#N/A</v>
      </c>
      <c r="R83" s="63">
        <f t="shared" si="2"/>
        <v>0</v>
      </c>
      <c r="S83" t="str">
        <f t="shared" si="3"/>
        <v>Décembre 2015 à Octobre 2016</v>
      </c>
      <c r="U83">
        <f t="shared" si="11"/>
        <v>0</v>
      </c>
      <c r="V83">
        <f t="shared" si="4"/>
        <v>0</v>
      </c>
      <c r="W83">
        <f t="shared" si="5"/>
        <v>0</v>
      </c>
      <c r="X83">
        <f t="shared" si="6"/>
        <v>0</v>
      </c>
      <c r="Y83">
        <f t="shared" si="7"/>
        <v>0</v>
      </c>
      <c r="Z83">
        <f t="shared" si="8"/>
        <v>0</v>
      </c>
      <c r="AA83">
        <f t="shared" si="9"/>
        <v>0</v>
      </c>
      <c r="AB83">
        <f t="shared" si="10"/>
        <v>0</v>
      </c>
    </row>
    <row r="84" spans="1:28" outlineLevel="1" x14ac:dyDescent="0.45">
      <c r="A84">
        <v>80</v>
      </c>
      <c r="C84">
        <v>2016</v>
      </c>
      <c r="D84" s="46">
        <f>IF('Etape n°2 - Vos consommations'!C82&lt;&gt;0,'Etape n°2 - Vos consommations'!C82,SUM(Calculs!D85:D96))</f>
        <v>0</v>
      </c>
      <c r="E84" s="46">
        <f>'Etape n°2 - Vos consommations'!D82</f>
        <v>0</v>
      </c>
      <c r="F84" s="46">
        <f>'Etape n°2 - Vos consommations'!E82</f>
        <v>0</v>
      </c>
      <c r="G84" s="46">
        <f>'Etape n°2 - Vos consommations'!F82</f>
        <v>0</v>
      </c>
      <c r="H84" s="46">
        <f>'Etape n°2 - Vos consommations'!G82</f>
        <v>0</v>
      </c>
      <c r="I84" s="46">
        <f>'Etape n°2 - Vos consommations'!H82</f>
        <v>0</v>
      </c>
      <c r="J84" s="46">
        <f>'Etape n°2 - Vos consommations'!I82</f>
        <v>0</v>
      </c>
      <c r="K84" s="46">
        <f>'Etape n°2 - Vos consommations'!J82</f>
        <v>0</v>
      </c>
      <c r="L84" s="62" t="e">
        <f>SUM(L85:L96)</f>
        <v>#N/A</v>
      </c>
      <c r="M84" s="62"/>
      <c r="N84" s="63" t="e">
        <f>IF(L84=0,0,IF('Etape n°1 - Données d''entrée'!B61&lt;&gt;Calculs!$D$5,HLOOKUP('Etape n°1 - Données d''entrée'!$B$11,Calculs!$D$5:$K$335,A84,FALSE))*((L188/L84)-1))</f>
        <v>#N/A</v>
      </c>
      <c r="O84" s="63"/>
      <c r="P84" s="63" t="str">
        <f>IF(OR(AND(E84&lt;&gt;0,G84&lt;&gt;0),AND(E84&lt;&gt;0,I84&lt;&gt;0),AND(E84&lt;&gt;0,H84&lt;&gt;0),AND(E84&lt;&gt;0,J84&lt;&gt;0),AND(E84&lt;&gt;0,K84&lt;&gt;0),AND(E84&lt;&gt;0,F84&lt;&gt;0),'Etape n°1 - Données d''entrée'!$B$11=NRJ!$F$2),IF(L84=0,0,0.03*Schauf*L84*((L188/L84)-1)),"NC")</f>
        <v>NC</v>
      </c>
      <c r="Q84" s="63" t="e">
        <f t="shared" si="1"/>
        <v>#N/A</v>
      </c>
      <c r="R84" s="63">
        <f>IF(SUM(D84:K84)=0,0,Q84)</f>
        <v>0</v>
      </c>
      <c r="S84" t="str">
        <f>S85</f>
        <v>Janvier 2016 à Décembre 2016</v>
      </c>
      <c r="U84">
        <f t="shared" si="11"/>
        <v>0</v>
      </c>
      <c r="V84">
        <f t="shared" si="4"/>
        <v>0</v>
      </c>
      <c r="W84">
        <f t="shared" si="5"/>
        <v>0</v>
      </c>
      <c r="X84">
        <f t="shared" si="6"/>
        <v>0</v>
      </c>
      <c r="Y84">
        <f t="shared" si="7"/>
        <v>0</v>
      </c>
      <c r="Z84">
        <f t="shared" si="8"/>
        <v>0</v>
      </c>
      <c r="AA84">
        <f t="shared" si="9"/>
        <v>0</v>
      </c>
      <c r="AB84">
        <f t="shared" si="10"/>
        <v>0</v>
      </c>
    </row>
    <row r="85" spans="1:28" outlineLevel="1" x14ac:dyDescent="0.45">
      <c r="A85">
        <v>81</v>
      </c>
      <c r="B85" t="s">
        <v>72</v>
      </c>
      <c r="C85">
        <v>2016</v>
      </c>
      <c r="D85" s="46">
        <f>'Etape n°2 - Vos consommations'!C83</f>
        <v>0</v>
      </c>
      <c r="E85" s="46">
        <f>'Etape n°2 - Vos consommations'!D83</f>
        <v>0</v>
      </c>
      <c r="F85" s="46">
        <f>'Etape n°2 - Vos consommations'!E83</f>
        <v>0</v>
      </c>
      <c r="G85" s="46">
        <f>'Etape n°2 - Vos consommations'!F83</f>
        <v>0</v>
      </c>
      <c r="H85" s="46">
        <f>'Etape n°2 - Vos consommations'!G83</f>
        <v>0</v>
      </c>
      <c r="I85" s="46">
        <f>'Etape n°2 - Vos consommations'!H83</f>
        <v>0</v>
      </c>
      <c r="J85" s="46">
        <f>'Etape n°2 - Vos consommations'!I83</f>
        <v>0</v>
      </c>
      <c r="K85" s="46">
        <f>'Etape n°2 - Vos consommations'!J83</f>
        <v>0</v>
      </c>
      <c r="L85" s="62" t="e">
        <f>IF($C$2="H1a",'DJU16'!E2,IF($C$2="H2a",'DJU16'!N2,IF($C$2="H1b",'DJU16'!W2,IF($C$2="H2b",'DJU16'!AF2,IF($C$2="H1c",'DJU16'!AO2,IF($C$2="H2c",'DJU16'!AX2,IF($C$2="H2d",'DJU16'!BG2,IF($C$2="H3",'DJU16'!BP2,"erreur"))))))))</f>
        <v>#N/A</v>
      </c>
      <c r="M85" s="62"/>
      <c r="N85" s="63" t="e">
        <f>IF(L85=0,0,IF('Etape n°1 - Données d''entrée'!B62&lt;&gt;Calculs!$D$5,HLOOKUP('Etape n°1 - Données d''entrée'!$B$11,Calculs!$D$5:$K$335,A85,FALSE))*((L189/L85)-1))</f>
        <v>#N/A</v>
      </c>
      <c r="O85" s="63"/>
      <c r="P85" s="63" t="str">
        <f>IF(OR(AND(E85&lt;&gt;0,G85&lt;&gt;0),AND(E85&lt;&gt;0,I85&lt;&gt;0),AND(E85&lt;&gt;0,H85&lt;&gt;0),AND(E85&lt;&gt;0,J85&lt;&gt;0),AND(E85&lt;&gt;0,K85&lt;&gt;0),AND(E85&lt;&gt;0,F85&lt;&gt;0),'Etape n°1 - Données d''entrée'!$B$11=NRJ!$F$2),IF(L85=0,0,0.03*Schauf*L85*((L189/L85)-1)),"NC")</f>
        <v>NC</v>
      </c>
      <c r="Q85" s="63" t="e">
        <f t="shared" si="1"/>
        <v>#N/A</v>
      </c>
      <c r="R85" s="63">
        <f t="shared" si="2"/>
        <v>0</v>
      </c>
      <c r="S85" t="str">
        <f t="shared" si="3"/>
        <v>Janvier 2016 à Décembre 2016</v>
      </c>
      <c r="U85">
        <f t="shared" si="11"/>
        <v>0</v>
      </c>
      <c r="V85">
        <f t="shared" si="4"/>
        <v>0</v>
      </c>
      <c r="W85">
        <f t="shared" si="5"/>
        <v>0</v>
      </c>
      <c r="X85">
        <f t="shared" si="6"/>
        <v>0</v>
      </c>
      <c r="Y85">
        <f t="shared" si="7"/>
        <v>0</v>
      </c>
      <c r="Z85">
        <f t="shared" si="8"/>
        <v>0</v>
      </c>
      <c r="AA85">
        <f t="shared" si="9"/>
        <v>0</v>
      </c>
      <c r="AB85">
        <f t="shared" si="10"/>
        <v>0</v>
      </c>
    </row>
    <row r="86" spans="1:28" outlineLevel="1" x14ac:dyDescent="0.45">
      <c r="A86">
        <v>82</v>
      </c>
      <c r="B86" t="s">
        <v>73</v>
      </c>
      <c r="C86">
        <v>2016</v>
      </c>
      <c r="D86" s="46">
        <f>'Etape n°2 - Vos consommations'!C84</f>
        <v>0</v>
      </c>
      <c r="E86" s="46">
        <f>'Etape n°2 - Vos consommations'!D84</f>
        <v>0</v>
      </c>
      <c r="F86" s="46">
        <f>'Etape n°2 - Vos consommations'!E84</f>
        <v>0</v>
      </c>
      <c r="G86" s="46">
        <f>'Etape n°2 - Vos consommations'!F84</f>
        <v>0</v>
      </c>
      <c r="H86" s="46">
        <f>'Etape n°2 - Vos consommations'!G84</f>
        <v>0</v>
      </c>
      <c r="I86" s="46">
        <f>'Etape n°2 - Vos consommations'!H84</f>
        <v>0</v>
      </c>
      <c r="J86" s="46">
        <f>'Etape n°2 - Vos consommations'!I84</f>
        <v>0</v>
      </c>
      <c r="K86" s="46">
        <f>'Etape n°2 - Vos consommations'!J84</f>
        <v>0</v>
      </c>
      <c r="L86" s="62" t="e">
        <f>IF($C$2="H1a",'DJU16'!E3,IF($C$2="H2a",'DJU16'!N3,IF($C$2="H1b",'DJU16'!W3,IF($C$2="H2b",'DJU16'!AF3,IF($C$2="H1c",'DJU16'!AO3,IF($C$2="H2c",'DJU16'!AX3,IF($C$2="H2d",'DJU16'!BG3,IF($C$2="H3",'DJU16'!BP3,"erreur"))))))))</f>
        <v>#N/A</v>
      </c>
      <c r="M86" s="62"/>
      <c r="N86" s="63" t="e">
        <f>IF(L86=0,0,IF('Etape n°1 - Données d''entrée'!B63&lt;&gt;Calculs!$D$5,HLOOKUP('Etape n°1 - Données d''entrée'!$B$11,Calculs!$D$5:$K$335,A86,FALSE))*((L190/L86)-1))</f>
        <v>#N/A</v>
      </c>
      <c r="O86" s="63"/>
      <c r="P86" s="63" t="str">
        <f>IF(OR(AND(E86&lt;&gt;0,G86&lt;&gt;0),AND(E86&lt;&gt;0,I86&lt;&gt;0),AND(E86&lt;&gt;0,H86&lt;&gt;0),AND(E86&lt;&gt;0,J86&lt;&gt;0),AND(E86&lt;&gt;0,K86&lt;&gt;0),AND(E86&lt;&gt;0,F86&lt;&gt;0),'Etape n°1 - Données d''entrée'!$B$11=NRJ!$F$2),IF(L86=0,0,0.03*Schauf*L86*((L190/L86)-1)),"NC")</f>
        <v>NC</v>
      </c>
      <c r="Q86" s="63" t="e">
        <f t="shared" si="1"/>
        <v>#N/A</v>
      </c>
      <c r="R86" s="63">
        <f t="shared" si="2"/>
        <v>0</v>
      </c>
      <c r="S86" t="str">
        <f t="shared" si="3"/>
        <v>Février 2016 à  2017</v>
      </c>
      <c r="U86">
        <f t="shared" si="11"/>
        <v>0</v>
      </c>
      <c r="V86">
        <f t="shared" si="4"/>
        <v>0</v>
      </c>
      <c r="W86">
        <f t="shared" si="5"/>
        <v>0</v>
      </c>
      <c r="X86">
        <f t="shared" si="6"/>
        <v>0</v>
      </c>
      <c r="Y86">
        <f t="shared" si="7"/>
        <v>0</v>
      </c>
      <c r="Z86">
        <f t="shared" si="8"/>
        <v>0</v>
      </c>
      <c r="AA86">
        <f t="shared" si="9"/>
        <v>0</v>
      </c>
      <c r="AB86">
        <f t="shared" si="10"/>
        <v>0</v>
      </c>
    </row>
    <row r="87" spans="1:28" outlineLevel="1" x14ac:dyDescent="0.45">
      <c r="A87">
        <v>83</v>
      </c>
      <c r="B87" t="s">
        <v>74</v>
      </c>
      <c r="C87">
        <v>2016</v>
      </c>
      <c r="D87" s="46">
        <f>'Etape n°2 - Vos consommations'!C85</f>
        <v>0</v>
      </c>
      <c r="E87" s="46">
        <f>'Etape n°2 - Vos consommations'!D85</f>
        <v>0</v>
      </c>
      <c r="F87" s="46">
        <f>'Etape n°2 - Vos consommations'!E85</f>
        <v>0</v>
      </c>
      <c r="G87" s="46">
        <f>'Etape n°2 - Vos consommations'!F85</f>
        <v>0</v>
      </c>
      <c r="H87" s="46">
        <f>'Etape n°2 - Vos consommations'!G85</f>
        <v>0</v>
      </c>
      <c r="I87" s="46">
        <f>'Etape n°2 - Vos consommations'!H85</f>
        <v>0</v>
      </c>
      <c r="J87" s="46">
        <f>'Etape n°2 - Vos consommations'!I85</f>
        <v>0</v>
      </c>
      <c r="K87" s="46">
        <f>'Etape n°2 - Vos consommations'!J85</f>
        <v>0</v>
      </c>
      <c r="L87" s="62" t="e">
        <f>IF($C$2="H1a",'DJU16'!E4,IF($C$2="H2a",'DJU16'!N4,IF($C$2="H1b",'DJU16'!W4,IF($C$2="H2b",'DJU16'!AF4,IF($C$2="H1c",'DJU16'!AO4,IF($C$2="H2c",'DJU16'!AX4,IF($C$2="H2d",'DJU16'!BG4,IF($C$2="H3",'DJU16'!BP4,"erreur"))))))))</f>
        <v>#N/A</v>
      </c>
      <c r="M87" s="62"/>
      <c r="N87" s="63" t="e">
        <f>IF(L87=0,0,IF('Etape n°1 - Données d''entrée'!B64&lt;&gt;Calculs!$D$5,HLOOKUP('Etape n°1 - Données d''entrée'!$B$11,Calculs!$D$5:$K$335,A87,FALSE))*((L191/L87)-1))</f>
        <v>#N/A</v>
      </c>
      <c r="O87" s="63"/>
      <c r="P87" s="63" t="str">
        <f>IF(OR(AND(E87&lt;&gt;0,G87&lt;&gt;0),AND(E87&lt;&gt;0,I87&lt;&gt;0),AND(E87&lt;&gt;0,H87&lt;&gt;0),AND(E87&lt;&gt;0,J87&lt;&gt;0),AND(E87&lt;&gt;0,K87&lt;&gt;0),AND(E87&lt;&gt;0,F87&lt;&gt;0),'Etape n°1 - Données d''entrée'!$B$11=NRJ!$F$2),IF(L87=0,0,0.03*Schauf*L87*((L191/L87)-1)),"NC")</f>
        <v>NC</v>
      </c>
      <c r="Q87" s="63" t="e">
        <f t="shared" si="1"/>
        <v>#N/A</v>
      </c>
      <c r="R87" s="63">
        <f t="shared" si="2"/>
        <v>0</v>
      </c>
      <c r="S87" t="str">
        <f t="shared" si="3"/>
        <v>Mars 2016 à Janvier 2017</v>
      </c>
      <c r="U87">
        <f t="shared" si="11"/>
        <v>0</v>
      </c>
      <c r="V87">
        <f t="shared" si="4"/>
        <v>0</v>
      </c>
      <c r="W87">
        <f t="shared" si="5"/>
        <v>0</v>
      </c>
      <c r="X87">
        <f t="shared" si="6"/>
        <v>0</v>
      </c>
      <c r="Y87">
        <f t="shared" si="7"/>
        <v>0</v>
      </c>
      <c r="Z87">
        <f t="shared" si="8"/>
        <v>0</v>
      </c>
      <c r="AA87">
        <f t="shared" si="9"/>
        <v>0</v>
      </c>
      <c r="AB87">
        <f t="shared" si="10"/>
        <v>0</v>
      </c>
    </row>
    <row r="88" spans="1:28" outlineLevel="1" x14ac:dyDescent="0.45">
      <c r="A88">
        <v>84</v>
      </c>
      <c r="B88" t="s">
        <v>75</v>
      </c>
      <c r="C88">
        <v>2016</v>
      </c>
      <c r="D88" s="46">
        <f>'Etape n°2 - Vos consommations'!C86</f>
        <v>0</v>
      </c>
      <c r="E88" s="46">
        <f>'Etape n°2 - Vos consommations'!D86</f>
        <v>0</v>
      </c>
      <c r="F88" s="46">
        <f>'Etape n°2 - Vos consommations'!E86</f>
        <v>0</v>
      </c>
      <c r="G88" s="46">
        <f>'Etape n°2 - Vos consommations'!F86</f>
        <v>0</v>
      </c>
      <c r="H88" s="46">
        <f>'Etape n°2 - Vos consommations'!G86</f>
        <v>0</v>
      </c>
      <c r="I88" s="46">
        <f>'Etape n°2 - Vos consommations'!H86</f>
        <v>0</v>
      </c>
      <c r="J88" s="46">
        <f>'Etape n°2 - Vos consommations'!I86</f>
        <v>0</v>
      </c>
      <c r="K88" s="46">
        <f>'Etape n°2 - Vos consommations'!J86</f>
        <v>0</v>
      </c>
      <c r="L88" s="62" t="e">
        <f>IF($C$2="H1a",'DJU16'!E5,IF($C$2="H2a",'DJU16'!N5,IF($C$2="H1b",'DJU16'!W5,IF($C$2="H2b",'DJU16'!AF5,IF($C$2="H1c",'DJU16'!AO5,IF($C$2="H2c",'DJU16'!AX5,IF($C$2="H2d",'DJU16'!BG5,IF($C$2="H3",'DJU16'!BP5,"erreur"))))))))</f>
        <v>#N/A</v>
      </c>
      <c r="M88" s="62"/>
      <c r="N88" s="63" t="e">
        <f>IF(L88=0,0,IF('Etape n°1 - Données d''entrée'!B65&lt;&gt;Calculs!$D$5,HLOOKUP('Etape n°1 - Données d''entrée'!$B$11,Calculs!$D$5:$K$335,A88,FALSE))*((L192/L88)-1))</f>
        <v>#N/A</v>
      </c>
      <c r="O88" s="63"/>
      <c r="P88" s="63" t="str">
        <f>IF(OR(AND(E88&lt;&gt;0,G88&lt;&gt;0),AND(E88&lt;&gt;0,I88&lt;&gt;0),AND(E88&lt;&gt;0,H88&lt;&gt;0),AND(E88&lt;&gt;0,J88&lt;&gt;0),AND(E88&lt;&gt;0,K88&lt;&gt;0),AND(E88&lt;&gt;0,F88&lt;&gt;0),'Etape n°1 - Données d''entrée'!$B$11=NRJ!$F$2),IF(L88=0,0,0.03*Schauf*L88*((L192/L88)-1)),"NC")</f>
        <v>NC</v>
      </c>
      <c r="Q88" s="63" t="e">
        <f t="shared" si="1"/>
        <v>#N/A</v>
      </c>
      <c r="R88" s="63">
        <f t="shared" si="2"/>
        <v>0</v>
      </c>
      <c r="S88" t="str">
        <f t="shared" si="3"/>
        <v>Avril 2016 à Février 2017</v>
      </c>
      <c r="U88">
        <f t="shared" si="11"/>
        <v>0</v>
      </c>
      <c r="V88">
        <f t="shared" si="4"/>
        <v>0</v>
      </c>
      <c r="W88">
        <f t="shared" si="5"/>
        <v>0</v>
      </c>
      <c r="X88">
        <f t="shared" si="6"/>
        <v>0</v>
      </c>
      <c r="Y88">
        <f t="shared" si="7"/>
        <v>0</v>
      </c>
      <c r="Z88">
        <f t="shared" si="8"/>
        <v>0</v>
      </c>
      <c r="AA88">
        <f t="shared" si="9"/>
        <v>0</v>
      </c>
      <c r="AB88">
        <f t="shared" si="10"/>
        <v>0</v>
      </c>
    </row>
    <row r="89" spans="1:28" outlineLevel="1" x14ac:dyDescent="0.45">
      <c r="A89">
        <v>85</v>
      </c>
      <c r="B89" t="s">
        <v>76</v>
      </c>
      <c r="C89">
        <v>2016</v>
      </c>
      <c r="D89" s="46">
        <f>'Etape n°2 - Vos consommations'!C87</f>
        <v>0</v>
      </c>
      <c r="E89" s="46">
        <f>'Etape n°2 - Vos consommations'!D87</f>
        <v>0</v>
      </c>
      <c r="F89" s="46">
        <f>'Etape n°2 - Vos consommations'!E87</f>
        <v>0</v>
      </c>
      <c r="G89" s="46">
        <f>'Etape n°2 - Vos consommations'!F87</f>
        <v>0</v>
      </c>
      <c r="H89" s="46">
        <f>'Etape n°2 - Vos consommations'!G87</f>
        <v>0</v>
      </c>
      <c r="I89" s="46">
        <f>'Etape n°2 - Vos consommations'!H87</f>
        <v>0</v>
      </c>
      <c r="J89" s="46">
        <f>'Etape n°2 - Vos consommations'!I87</f>
        <v>0</v>
      </c>
      <c r="K89" s="46">
        <f>'Etape n°2 - Vos consommations'!J87</f>
        <v>0</v>
      </c>
      <c r="L89" s="62" t="e">
        <f>IF($C$2="H1a",'DJU16'!E6,IF($C$2="H2a",'DJU16'!N6,IF($C$2="H1b",'DJU16'!W6,IF($C$2="H2b",'DJU16'!AF6,IF($C$2="H1c",'DJU16'!AO6,IF($C$2="H2c",'DJU16'!AX6,IF($C$2="H2d",'DJU16'!BG6,IF($C$2="H3",'DJU16'!BP6,"erreur"))))))))</f>
        <v>#N/A</v>
      </c>
      <c r="M89" s="62"/>
      <c r="N89" s="63" t="e">
        <f>IF(L89=0,0,IF('Etape n°1 - Données d''entrée'!B66&lt;&gt;Calculs!$D$5,HLOOKUP('Etape n°1 - Données d''entrée'!$B$11,Calculs!$D$5:$K$335,A89,FALSE))*((L193/L89)-1))</f>
        <v>#N/A</v>
      </c>
      <c r="O89" s="63"/>
      <c r="P89" s="63" t="str">
        <f>IF(OR(AND(E89&lt;&gt;0,G89&lt;&gt;0),AND(E89&lt;&gt;0,I89&lt;&gt;0),AND(E89&lt;&gt;0,H89&lt;&gt;0),AND(E89&lt;&gt;0,J89&lt;&gt;0),AND(E89&lt;&gt;0,K89&lt;&gt;0),AND(E89&lt;&gt;0,F89&lt;&gt;0),'Etape n°1 - Données d''entrée'!$B$11=NRJ!$F$2),IF(L89=0,0,0.03*Schauf*L89*((L193/L89)-1)),"NC")</f>
        <v>NC</v>
      </c>
      <c r="Q89" s="63" t="e">
        <f t="shared" si="1"/>
        <v>#N/A</v>
      </c>
      <c r="R89" s="63">
        <f t="shared" si="2"/>
        <v>0</v>
      </c>
      <c r="S89" t="str">
        <f t="shared" si="3"/>
        <v>Mai 2016 à Mars 2017</v>
      </c>
      <c r="U89">
        <f t="shared" si="11"/>
        <v>0</v>
      </c>
      <c r="V89">
        <f t="shared" si="4"/>
        <v>0</v>
      </c>
      <c r="W89">
        <f t="shared" si="5"/>
        <v>0</v>
      </c>
      <c r="X89">
        <f t="shared" si="6"/>
        <v>0</v>
      </c>
      <c r="Y89">
        <f t="shared" si="7"/>
        <v>0</v>
      </c>
      <c r="Z89">
        <f t="shared" si="8"/>
        <v>0</v>
      </c>
      <c r="AA89">
        <f t="shared" si="9"/>
        <v>0</v>
      </c>
      <c r="AB89">
        <f t="shared" si="10"/>
        <v>0</v>
      </c>
    </row>
    <row r="90" spans="1:28" outlineLevel="1" x14ac:dyDescent="0.45">
      <c r="A90">
        <v>86</v>
      </c>
      <c r="B90" t="s">
        <v>77</v>
      </c>
      <c r="C90">
        <v>2016</v>
      </c>
      <c r="D90" s="46">
        <f>'Etape n°2 - Vos consommations'!C88</f>
        <v>0</v>
      </c>
      <c r="E90" s="46">
        <f>'Etape n°2 - Vos consommations'!D88</f>
        <v>0</v>
      </c>
      <c r="F90" s="46">
        <f>'Etape n°2 - Vos consommations'!E88</f>
        <v>0</v>
      </c>
      <c r="G90" s="46">
        <f>'Etape n°2 - Vos consommations'!F88</f>
        <v>0</v>
      </c>
      <c r="H90" s="46">
        <f>'Etape n°2 - Vos consommations'!G88</f>
        <v>0</v>
      </c>
      <c r="I90" s="46">
        <f>'Etape n°2 - Vos consommations'!H88</f>
        <v>0</v>
      </c>
      <c r="J90" s="46">
        <f>'Etape n°2 - Vos consommations'!I88</f>
        <v>0</v>
      </c>
      <c r="K90" s="46">
        <f>'Etape n°2 - Vos consommations'!J88</f>
        <v>0</v>
      </c>
      <c r="L90" s="62" t="e">
        <f>IF($C$2="H1a",'DJU16'!E7,IF($C$2="H2a",'DJU16'!N7,IF($C$2="H1b",'DJU16'!W7,IF($C$2="H2b",'DJU16'!AF7,IF($C$2="H1c",'DJU16'!AO7,IF($C$2="H2c",'DJU16'!AX7,IF($C$2="H2d",'DJU16'!BG7,IF($C$2="H3",'DJU16'!BP7,"erreur"))))))))</f>
        <v>#N/A</v>
      </c>
      <c r="M90" s="62"/>
      <c r="N90" s="63" t="e">
        <f>IF(L90=0,0,IF('Etape n°1 - Données d''entrée'!B67&lt;&gt;Calculs!$D$5,HLOOKUP('Etape n°1 - Données d''entrée'!$B$11,Calculs!$D$5:$K$335,A90,FALSE))*((L194/L90)-1))</f>
        <v>#N/A</v>
      </c>
      <c r="O90" s="63"/>
      <c r="P90" s="63" t="str">
        <f>IF(OR(AND(E90&lt;&gt;0,G90&lt;&gt;0),AND(E90&lt;&gt;0,I90&lt;&gt;0),AND(E90&lt;&gt;0,H90&lt;&gt;0),AND(E90&lt;&gt;0,J90&lt;&gt;0),AND(E90&lt;&gt;0,K90&lt;&gt;0),AND(E90&lt;&gt;0,F90&lt;&gt;0),'Etape n°1 - Données d''entrée'!$B$11=NRJ!$F$2),IF(L90=0,0,0.03*Schauf*L90*((L194/L90)-1)),"NC")</f>
        <v>NC</v>
      </c>
      <c r="Q90" s="63" t="e">
        <f t="shared" si="1"/>
        <v>#N/A</v>
      </c>
      <c r="R90" s="63">
        <f t="shared" si="2"/>
        <v>0</v>
      </c>
      <c r="S90" t="str">
        <f t="shared" si="3"/>
        <v>Juin 2016 à Avril 2017</v>
      </c>
      <c r="U90">
        <f t="shared" si="11"/>
        <v>0</v>
      </c>
      <c r="V90">
        <f t="shared" si="4"/>
        <v>0</v>
      </c>
      <c r="W90">
        <f t="shared" si="5"/>
        <v>0</v>
      </c>
      <c r="X90">
        <f t="shared" si="6"/>
        <v>0</v>
      </c>
      <c r="Y90">
        <f t="shared" si="7"/>
        <v>0</v>
      </c>
      <c r="Z90">
        <f t="shared" si="8"/>
        <v>0</v>
      </c>
      <c r="AA90">
        <f t="shared" si="9"/>
        <v>0</v>
      </c>
      <c r="AB90">
        <f t="shared" si="10"/>
        <v>0</v>
      </c>
    </row>
    <row r="91" spans="1:28" outlineLevel="1" x14ac:dyDescent="0.45">
      <c r="A91">
        <v>87</v>
      </c>
      <c r="B91" t="s">
        <v>78</v>
      </c>
      <c r="C91">
        <v>2016</v>
      </c>
      <c r="D91" s="46">
        <f>'Etape n°2 - Vos consommations'!C89</f>
        <v>0</v>
      </c>
      <c r="E91" s="46">
        <f>'Etape n°2 - Vos consommations'!D89</f>
        <v>0</v>
      </c>
      <c r="F91" s="46">
        <f>'Etape n°2 - Vos consommations'!E89</f>
        <v>0</v>
      </c>
      <c r="G91" s="46">
        <f>'Etape n°2 - Vos consommations'!F89</f>
        <v>0</v>
      </c>
      <c r="H91" s="46">
        <f>'Etape n°2 - Vos consommations'!G89</f>
        <v>0</v>
      </c>
      <c r="I91" s="46">
        <f>'Etape n°2 - Vos consommations'!H89</f>
        <v>0</v>
      </c>
      <c r="J91" s="46">
        <f>'Etape n°2 - Vos consommations'!I89</f>
        <v>0</v>
      </c>
      <c r="K91" s="46">
        <f>'Etape n°2 - Vos consommations'!J89</f>
        <v>0</v>
      </c>
      <c r="L91" s="62" t="e">
        <f>IF($C$2="H1a",'DJU16'!E8,IF($C$2="H2a",'DJU16'!N8,IF($C$2="H1b",'DJU16'!W8,IF($C$2="H2b",'DJU16'!AF8,IF($C$2="H1c",'DJU16'!AO8,IF($C$2="H2c",'DJU16'!AX8,IF($C$2="H2d",'DJU16'!BG8,IF($C$2="H3",'DJU16'!BP8,"erreur"))))))))</f>
        <v>#N/A</v>
      </c>
      <c r="M91" s="62"/>
      <c r="N91" s="63" t="e">
        <f>IF(L91=0,0,IF('Etape n°1 - Données d''entrée'!B68&lt;&gt;Calculs!$D$5,HLOOKUP('Etape n°1 - Données d''entrée'!$B$11,Calculs!$D$5:$K$335,A91,FALSE))*((L195/L91)-1))</f>
        <v>#N/A</v>
      </c>
      <c r="O91" s="63"/>
      <c r="P91" s="63" t="str">
        <f>IF(OR(AND(E91&lt;&gt;0,G91&lt;&gt;0),AND(E91&lt;&gt;0,I91&lt;&gt;0),AND(E91&lt;&gt;0,H91&lt;&gt;0),AND(E91&lt;&gt;0,J91&lt;&gt;0),AND(E91&lt;&gt;0,K91&lt;&gt;0),AND(E91&lt;&gt;0,F91&lt;&gt;0),'Etape n°1 - Données d''entrée'!$B$11=NRJ!$F$2),IF(L91=0,0,0.03*Schauf*L91*((L195/L91)-1)),"NC")</f>
        <v>NC</v>
      </c>
      <c r="Q91" s="63" t="e">
        <f t="shared" si="1"/>
        <v>#N/A</v>
      </c>
      <c r="R91" s="63">
        <f t="shared" si="2"/>
        <v>0</v>
      </c>
      <c r="S91" t="str">
        <f t="shared" si="3"/>
        <v>Juillet 2016 à Mai 2017</v>
      </c>
      <c r="U91">
        <f t="shared" si="11"/>
        <v>0</v>
      </c>
      <c r="V91">
        <f t="shared" si="4"/>
        <v>0</v>
      </c>
      <c r="W91">
        <f t="shared" si="5"/>
        <v>0</v>
      </c>
      <c r="X91">
        <f t="shared" si="6"/>
        <v>0</v>
      </c>
      <c r="Y91">
        <f t="shared" si="7"/>
        <v>0</v>
      </c>
      <c r="Z91">
        <f t="shared" si="8"/>
        <v>0</v>
      </c>
      <c r="AA91">
        <f t="shared" si="9"/>
        <v>0</v>
      </c>
      <c r="AB91">
        <f t="shared" si="10"/>
        <v>0</v>
      </c>
    </row>
    <row r="92" spans="1:28" outlineLevel="1" x14ac:dyDescent="0.45">
      <c r="A92">
        <v>88</v>
      </c>
      <c r="B92" t="s">
        <v>79</v>
      </c>
      <c r="C92">
        <v>2016</v>
      </c>
      <c r="D92" s="46">
        <f>'Etape n°2 - Vos consommations'!C90</f>
        <v>0</v>
      </c>
      <c r="E92" s="46">
        <f>'Etape n°2 - Vos consommations'!D90</f>
        <v>0</v>
      </c>
      <c r="F92" s="46">
        <f>'Etape n°2 - Vos consommations'!E90</f>
        <v>0</v>
      </c>
      <c r="G92" s="46">
        <f>'Etape n°2 - Vos consommations'!F90</f>
        <v>0</v>
      </c>
      <c r="H92" s="46">
        <f>'Etape n°2 - Vos consommations'!G90</f>
        <v>0</v>
      </c>
      <c r="I92" s="46">
        <f>'Etape n°2 - Vos consommations'!H90</f>
        <v>0</v>
      </c>
      <c r="J92" s="46">
        <f>'Etape n°2 - Vos consommations'!I90</f>
        <v>0</v>
      </c>
      <c r="K92" s="46">
        <f>'Etape n°2 - Vos consommations'!J90</f>
        <v>0</v>
      </c>
      <c r="L92" s="62" t="e">
        <f>IF($C$2="H1a",'DJU16'!E9,IF($C$2="H2a",'DJU16'!N9,IF($C$2="H1b",'DJU16'!W9,IF($C$2="H2b",'DJU16'!AF9,IF($C$2="H1c",'DJU16'!AO9,IF($C$2="H2c",'DJU16'!AX9,IF($C$2="H2d",'DJU16'!BG9,IF($C$2="H3",'DJU16'!BP9,"erreur"))))))))</f>
        <v>#N/A</v>
      </c>
      <c r="M92" s="62"/>
      <c r="N92" s="63" t="e">
        <f>IF(L92=0,0,IF('Etape n°1 - Données d''entrée'!B69&lt;&gt;Calculs!$D$5,HLOOKUP('Etape n°1 - Données d''entrée'!$B$11,Calculs!$D$5:$K$335,A92,FALSE))*((L196/L92)-1))</f>
        <v>#N/A</v>
      </c>
      <c r="O92" s="63"/>
      <c r="P92" s="63" t="str">
        <f>IF(OR(AND(E92&lt;&gt;0,G92&lt;&gt;0),AND(E92&lt;&gt;0,I92&lt;&gt;0),AND(E92&lt;&gt;0,H92&lt;&gt;0),AND(E92&lt;&gt;0,J92&lt;&gt;0),AND(E92&lt;&gt;0,K92&lt;&gt;0),AND(E92&lt;&gt;0,F92&lt;&gt;0),'Etape n°1 - Données d''entrée'!$B$11=NRJ!$F$2),IF(L92=0,0,0.03*Schauf*L92*((L196/L92)-1)),"NC")</f>
        <v>NC</v>
      </c>
      <c r="Q92" s="63" t="e">
        <f t="shared" si="1"/>
        <v>#N/A</v>
      </c>
      <c r="R92" s="63">
        <f t="shared" si="2"/>
        <v>0</v>
      </c>
      <c r="S92" t="str">
        <f t="shared" si="3"/>
        <v>Août 2016 à Juin 2017</v>
      </c>
      <c r="U92">
        <f t="shared" si="11"/>
        <v>0</v>
      </c>
      <c r="V92">
        <f t="shared" si="4"/>
        <v>0</v>
      </c>
      <c r="W92">
        <f t="shared" si="5"/>
        <v>0</v>
      </c>
      <c r="X92">
        <f t="shared" si="6"/>
        <v>0</v>
      </c>
      <c r="Y92">
        <f t="shared" si="7"/>
        <v>0</v>
      </c>
      <c r="Z92">
        <f t="shared" si="8"/>
        <v>0</v>
      </c>
      <c r="AA92">
        <f t="shared" si="9"/>
        <v>0</v>
      </c>
      <c r="AB92">
        <f t="shared" si="10"/>
        <v>0</v>
      </c>
    </row>
    <row r="93" spans="1:28" outlineLevel="1" x14ac:dyDescent="0.45">
      <c r="A93">
        <v>89</v>
      </c>
      <c r="B93" t="s">
        <v>80</v>
      </c>
      <c r="C93">
        <v>2016</v>
      </c>
      <c r="D93" s="46">
        <f>'Etape n°2 - Vos consommations'!C91</f>
        <v>0</v>
      </c>
      <c r="E93" s="46">
        <f>'Etape n°2 - Vos consommations'!D91</f>
        <v>0</v>
      </c>
      <c r="F93" s="46">
        <f>'Etape n°2 - Vos consommations'!E91</f>
        <v>0</v>
      </c>
      <c r="G93" s="46">
        <f>'Etape n°2 - Vos consommations'!F91</f>
        <v>0</v>
      </c>
      <c r="H93" s="46">
        <f>'Etape n°2 - Vos consommations'!G91</f>
        <v>0</v>
      </c>
      <c r="I93" s="46">
        <f>'Etape n°2 - Vos consommations'!H91</f>
        <v>0</v>
      </c>
      <c r="J93" s="46">
        <f>'Etape n°2 - Vos consommations'!I91</f>
        <v>0</v>
      </c>
      <c r="K93" s="46">
        <f>'Etape n°2 - Vos consommations'!J91</f>
        <v>0</v>
      </c>
      <c r="L93" s="62" t="e">
        <f>IF($C$2="H1a",'DJU16'!E10,IF($C$2="H2a",'DJU16'!N10,IF($C$2="H1b",'DJU16'!W10,IF($C$2="H2b",'DJU16'!AF10,IF($C$2="H1c",'DJU16'!AO10,IF($C$2="H2c",'DJU16'!AX10,IF($C$2="H2d",'DJU16'!BG10,IF($C$2="H3",'DJU16'!BP10,"erreur"))))))))</f>
        <v>#N/A</v>
      </c>
      <c r="M93" s="62"/>
      <c r="N93" s="63" t="e">
        <f>IF(L93=0,0,IF('Etape n°1 - Données d''entrée'!B70&lt;&gt;Calculs!$D$5,HLOOKUP('Etape n°1 - Données d''entrée'!$B$11,Calculs!$D$5:$K$335,A93,FALSE))*((L197/L93)-1))</f>
        <v>#N/A</v>
      </c>
      <c r="O93" s="63"/>
      <c r="P93" s="63" t="str">
        <f>IF(OR(AND(E93&lt;&gt;0,G93&lt;&gt;0),AND(E93&lt;&gt;0,I93&lt;&gt;0),AND(E93&lt;&gt;0,H93&lt;&gt;0),AND(E93&lt;&gt;0,J93&lt;&gt;0),AND(E93&lt;&gt;0,K93&lt;&gt;0),AND(E93&lt;&gt;0,F93&lt;&gt;0),'Etape n°1 - Données d''entrée'!$B$11=NRJ!$F$2),IF(L93=0,0,0.03*Schauf*L93*((L197/L93)-1)),"NC")</f>
        <v>NC</v>
      </c>
      <c r="Q93" s="63" t="e">
        <f t="shared" si="1"/>
        <v>#N/A</v>
      </c>
      <c r="R93" s="63">
        <f t="shared" si="2"/>
        <v>0</v>
      </c>
      <c r="S93" t="str">
        <f t="shared" si="3"/>
        <v>Septembre 2016 à Juillet 2017</v>
      </c>
      <c r="U93">
        <f t="shared" si="11"/>
        <v>0</v>
      </c>
      <c r="V93">
        <f t="shared" si="4"/>
        <v>0</v>
      </c>
      <c r="W93">
        <f t="shared" si="5"/>
        <v>0</v>
      </c>
      <c r="X93">
        <f t="shared" si="6"/>
        <v>0</v>
      </c>
      <c r="Y93">
        <f t="shared" si="7"/>
        <v>0</v>
      </c>
      <c r="Z93">
        <f t="shared" si="8"/>
        <v>0</v>
      </c>
      <c r="AA93">
        <f t="shared" si="9"/>
        <v>0</v>
      </c>
      <c r="AB93">
        <f t="shared" si="10"/>
        <v>0</v>
      </c>
    </row>
    <row r="94" spans="1:28" outlineLevel="1" x14ac:dyDescent="0.45">
      <c r="A94">
        <v>90</v>
      </c>
      <c r="B94" t="s">
        <v>81</v>
      </c>
      <c r="C94">
        <v>2016</v>
      </c>
      <c r="D94" s="46">
        <f>'Etape n°2 - Vos consommations'!C92</f>
        <v>0</v>
      </c>
      <c r="E94" s="46">
        <f>'Etape n°2 - Vos consommations'!D92</f>
        <v>0</v>
      </c>
      <c r="F94" s="46">
        <f>'Etape n°2 - Vos consommations'!E92</f>
        <v>0</v>
      </c>
      <c r="G94" s="46">
        <f>'Etape n°2 - Vos consommations'!F92</f>
        <v>0</v>
      </c>
      <c r="H94" s="46">
        <f>'Etape n°2 - Vos consommations'!G92</f>
        <v>0</v>
      </c>
      <c r="I94" s="46">
        <f>'Etape n°2 - Vos consommations'!H92</f>
        <v>0</v>
      </c>
      <c r="J94" s="46">
        <f>'Etape n°2 - Vos consommations'!I92</f>
        <v>0</v>
      </c>
      <c r="K94" s="46">
        <f>'Etape n°2 - Vos consommations'!J92</f>
        <v>0</v>
      </c>
      <c r="L94" s="62" t="e">
        <f>IF($C$2="H1a",'DJU16'!E11,IF($C$2="H2a",'DJU16'!N11,IF($C$2="H1b",'DJU16'!W11,IF($C$2="H2b",'DJU16'!AF11,IF($C$2="H1c",'DJU16'!AO11,IF($C$2="H2c",'DJU16'!AX11,IF($C$2="H2d",'DJU16'!BG11,IF($C$2="H3",'DJU16'!BP11,"erreur"))))))))</f>
        <v>#N/A</v>
      </c>
      <c r="M94" s="62"/>
      <c r="N94" s="63" t="e">
        <f>IF(L94=0,0,IF('Etape n°1 - Données d''entrée'!B71&lt;&gt;Calculs!$D$5,HLOOKUP('Etape n°1 - Données d''entrée'!$B$11,Calculs!$D$5:$K$335,A94,FALSE))*((L198/L94)-1))</f>
        <v>#N/A</v>
      </c>
      <c r="O94" s="63"/>
      <c r="P94" s="63" t="str">
        <f>IF(OR(AND(E94&lt;&gt;0,G94&lt;&gt;0),AND(E94&lt;&gt;0,I94&lt;&gt;0),AND(E94&lt;&gt;0,H94&lt;&gt;0),AND(E94&lt;&gt;0,J94&lt;&gt;0),AND(E94&lt;&gt;0,K94&lt;&gt;0),AND(E94&lt;&gt;0,F94&lt;&gt;0),'Etape n°1 - Données d''entrée'!$B$11=NRJ!$F$2),IF(L94=0,0,0.03*Schauf*L94*((L198/L94)-1)),"NC")</f>
        <v>NC</v>
      </c>
      <c r="Q94" s="63" t="e">
        <f t="shared" si="1"/>
        <v>#N/A</v>
      </c>
      <c r="R94" s="63">
        <f t="shared" si="2"/>
        <v>0</v>
      </c>
      <c r="S94" t="str">
        <f t="shared" si="3"/>
        <v>Octobre 2016 à Août 2017</v>
      </c>
      <c r="U94">
        <f t="shared" si="11"/>
        <v>0</v>
      </c>
      <c r="V94">
        <f t="shared" si="4"/>
        <v>0</v>
      </c>
      <c r="W94">
        <f t="shared" si="5"/>
        <v>0</v>
      </c>
      <c r="X94">
        <f t="shared" si="6"/>
        <v>0</v>
      </c>
      <c r="Y94">
        <f t="shared" si="7"/>
        <v>0</v>
      </c>
      <c r="Z94">
        <f t="shared" si="8"/>
        <v>0</v>
      </c>
      <c r="AA94">
        <f t="shared" si="9"/>
        <v>0</v>
      </c>
      <c r="AB94">
        <f t="shared" si="10"/>
        <v>0</v>
      </c>
    </row>
    <row r="95" spans="1:28" outlineLevel="1" x14ac:dyDescent="0.45">
      <c r="A95">
        <v>91</v>
      </c>
      <c r="B95" t="s">
        <v>82</v>
      </c>
      <c r="C95">
        <v>2016</v>
      </c>
      <c r="D95" s="46">
        <f>'Etape n°2 - Vos consommations'!C93</f>
        <v>0</v>
      </c>
      <c r="E95" s="46">
        <f>'Etape n°2 - Vos consommations'!D93</f>
        <v>0</v>
      </c>
      <c r="F95" s="46">
        <f>'Etape n°2 - Vos consommations'!E93</f>
        <v>0</v>
      </c>
      <c r="G95" s="46">
        <f>'Etape n°2 - Vos consommations'!F93</f>
        <v>0</v>
      </c>
      <c r="H95" s="46">
        <f>'Etape n°2 - Vos consommations'!G93</f>
        <v>0</v>
      </c>
      <c r="I95" s="46">
        <f>'Etape n°2 - Vos consommations'!H93</f>
        <v>0</v>
      </c>
      <c r="J95" s="46">
        <f>'Etape n°2 - Vos consommations'!I93</f>
        <v>0</v>
      </c>
      <c r="K95" s="46">
        <f>'Etape n°2 - Vos consommations'!J93</f>
        <v>0</v>
      </c>
      <c r="L95" s="62" t="e">
        <f>IF($C$2="H1a",'DJU16'!E12,IF($C$2="H2a",'DJU16'!N12,IF($C$2="H1b",'DJU16'!W12,IF($C$2="H2b",'DJU16'!AF12,IF($C$2="H1c",'DJU16'!AO12,IF($C$2="H2c",'DJU16'!AX12,IF($C$2="H2d",'DJU16'!BG12,IF($C$2="H3",'DJU16'!BP12,"erreur"))))))))</f>
        <v>#N/A</v>
      </c>
      <c r="M95" s="62"/>
      <c r="N95" s="63" t="e">
        <f>IF(L95=0,0,IF('Etape n°1 - Données d''entrée'!B72&lt;&gt;Calculs!$D$5,HLOOKUP('Etape n°1 - Données d''entrée'!$B$11,Calculs!$D$5:$K$335,A95,FALSE))*((L199/L95)-1))</f>
        <v>#N/A</v>
      </c>
      <c r="O95" s="63"/>
      <c r="P95" s="63" t="str">
        <f>IF(OR(AND(E95&lt;&gt;0,G95&lt;&gt;0),AND(E95&lt;&gt;0,I95&lt;&gt;0),AND(E95&lt;&gt;0,H95&lt;&gt;0),AND(E95&lt;&gt;0,J95&lt;&gt;0),AND(E95&lt;&gt;0,K95&lt;&gt;0),AND(E95&lt;&gt;0,F95&lt;&gt;0),'Etape n°1 - Données d''entrée'!$B$11=NRJ!$F$2),IF(L95=0,0,0.03*Schauf*L95*((L199/L95)-1)),"NC")</f>
        <v>NC</v>
      </c>
      <c r="Q95" s="63" t="e">
        <f t="shared" si="1"/>
        <v>#N/A</v>
      </c>
      <c r="R95" s="63">
        <f t="shared" si="2"/>
        <v>0</v>
      </c>
      <c r="S95" t="str">
        <f t="shared" si="3"/>
        <v>Novembre 2016 à Septembre 2017</v>
      </c>
      <c r="U95">
        <f t="shared" si="11"/>
        <v>0</v>
      </c>
      <c r="V95">
        <f t="shared" si="4"/>
        <v>0</v>
      </c>
      <c r="W95">
        <f t="shared" si="5"/>
        <v>0</v>
      </c>
      <c r="X95">
        <f t="shared" si="6"/>
        <v>0</v>
      </c>
      <c r="Y95">
        <f t="shared" si="7"/>
        <v>0</v>
      </c>
      <c r="Z95">
        <f t="shared" si="8"/>
        <v>0</v>
      </c>
      <c r="AA95">
        <f t="shared" si="9"/>
        <v>0</v>
      </c>
      <c r="AB95">
        <f t="shared" si="10"/>
        <v>0</v>
      </c>
    </row>
    <row r="96" spans="1:28" outlineLevel="1" x14ac:dyDescent="0.45">
      <c r="A96">
        <v>92</v>
      </c>
      <c r="B96" t="s">
        <v>83</v>
      </c>
      <c r="C96">
        <v>2016</v>
      </c>
      <c r="D96" s="46">
        <f>'Etape n°2 - Vos consommations'!C94</f>
        <v>0</v>
      </c>
      <c r="E96" s="46">
        <f>'Etape n°2 - Vos consommations'!D94</f>
        <v>0</v>
      </c>
      <c r="F96" s="46">
        <f>'Etape n°2 - Vos consommations'!E94</f>
        <v>0</v>
      </c>
      <c r="G96" s="46">
        <f>'Etape n°2 - Vos consommations'!F94</f>
        <v>0</v>
      </c>
      <c r="H96" s="46">
        <f>'Etape n°2 - Vos consommations'!G94</f>
        <v>0</v>
      </c>
      <c r="I96" s="46">
        <f>'Etape n°2 - Vos consommations'!H94</f>
        <v>0</v>
      </c>
      <c r="J96" s="46">
        <f>'Etape n°2 - Vos consommations'!I94</f>
        <v>0</v>
      </c>
      <c r="K96" s="46">
        <f>'Etape n°2 - Vos consommations'!J94</f>
        <v>0</v>
      </c>
      <c r="L96" s="62" t="e">
        <f>IF($C$2="H1a",'DJU16'!E13,IF($C$2="H2a",'DJU16'!N13,IF($C$2="H1b",'DJU16'!W13,IF($C$2="H2b",'DJU16'!AF13,IF($C$2="H1c",'DJU16'!AO13,IF($C$2="H2c",'DJU16'!AX13,IF($C$2="H2d",'DJU16'!BG13,IF($C$2="H3",'DJU16'!BP13,"erreur"))))))))</f>
        <v>#N/A</v>
      </c>
      <c r="M96" s="62"/>
      <c r="N96" s="63" t="e">
        <f>IF(L96=0,0,IF('Etape n°1 - Données d''entrée'!B73&lt;&gt;Calculs!$D$5,HLOOKUP('Etape n°1 - Données d''entrée'!$B$11,Calculs!$D$5:$K$335,A96,FALSE))*((L200/L96)-1))</f>
        <v>#N/A</v>
      </c>
      <c r="O96" s="63"/>
      <c r="P96" s="63" t="str">
        <f>IF(OR(AND(E96&lt;&gt;0,G96&lt;&gt;0),AND(E96&lt;&gt;0,I96&lt;&gt;0),AND(E96&lt;&gt;0,H96&lt;&gt;0),AND(E96&lt;&gt;0,J96&lt;&gt;0),AND(E96&lt;&gt;0,K96&lt;&gt;0),AND(E96&lt;&gt;0,F96&lt;&gt;0),'Etape n°1 - Données d''entrée'!$B$11=NRJ!$F$2),IF(L96=0,0,0.03*Schauf*L96*((L200/L96)-1)),"NC")</f>
        <v>NC</v>
      </c>
      <c r="Q96" s="63" t="e">
        <f t="shared" ref="Q96:Q135" si="12">SUM(D96:K96)+IF(P96="NC",N96,P96)</f>
        <v>#N/A</v>
      </c>
      <c r="R96" s="63">
        <f t="shared" si="2"/>
        <v>0</v>
      </c>
      <c r="S96" t="str">
        <f t="shared" si="3"/>
        <v>Décembre 2016 à Octobre 2017</v>
      </c>
      <c r="U96">
        <f t="shared" si="11"/>
        <v>0</v>
      </c>
      <c r="V96">
        <f t="shared" si="4"/>
        <v>0</v>
      </c>
      <c r="W96">
        <f t="shared" si="5"/>
        <v>0</v>
      </c>
      <c r="X96">
        <f t="shared" si="6"/>
        <v>0</v>
      </c>
      <c r="Y96">
        <f t="shared" si="7"/>
        <v>0</v>
      </c>
      <c r="Z96">
        <f t="shared" si="8"/>
        <v>0</v>
      </c>
      <c r="AA96">
        <f t="shared" si="9"/>
        <v>0</v>
      </c>
      <c r="AB96">
        <f t="shared" si="10"/>
        <v>0</v>
      </c>
    </row>
    <row r="97" spans="1:28" outlineLevel="1" x14ac:dyDescent="0.45">
      <c r="A97">
        <v>93</v>
      </c>
      <c r="C97">
        <v>2017</v>
      </c>
      <c r="D97" s="46">
        <f>IF('Etape n°2 - Vos consommations'!C95&lt;&gt;0,'Etape n°2 - Vos consommations'!C95,SUM(Calculs!D98:D109))</f>
        <v>0</v>
      </c>
      <c r="E97" s="46">
        <f>'Etape n°2 - Vos consommations'!D95</f>
        <v>0</v>
      </c>
      <c r="F97" s="46">
        <f>'Etape n°2 - Vos consommations'!E95</f>
        <v>0</v>
      </c>
      <c r="G97" s="46">
        <f>'Etape n°2 - Vos consommations'!F95</f>
        <v>0</v>
      </c>
      <c r="H97" s="46">
        <f>'Etape n°2 - Vos consommations'!G95</f>
        <v>0</v>
      </c>
      <c r="I97" s="46">
        <f>'Etape n°2 - Vos consommations'!H95</f>
        <v>0</v>
      </c>
      <c r="J97" s="46">
        <f>'Etape n°2 - Vos consommations'!I95</f>
        <v>0</v>
      </c>
      <c r="K97" s="46">
        <f>'Etape n°2 - Vos consommations'!J95</f>
        <v>0</v>
      </c>
      <c r="L97" s="62" t="e">
        <f>SUM(L98:L109)</f>
        <v>#N/A</v>
      </c>
      <c r="M97" s="62"/>
      <c r="N97" s="63" t="e">
        <f>IF(L97=0,0,IF('Etape n°1 - Données d''entrée'!B74&lt;&gt;Calculs!$D$5,HLOOKUP('Etape n°1 - Données d''entrée'!$B$11,Calculs!$D$5:$K$335,A97,FALSE))*((L201/L97)-1))</f>
        <v>#N/A</v>
      </c>
      <c r="O97" s="63"/>
      <c r="P97" s="63" t="str">
        <f>IF(OR(AND(E97&lt;&gt;0,G97&lt;&gt;0),AND(E97&lt;&gt;0,I97&lt;&gt;0),AND(E97&lt;&gt;0,H97&lt;&gt;0),AND(E97&lt;&gt;0,J97&lt;&gt;0),AND(E97&lt;&gt;0,K97&lt;&gt;0),AND(E97&lt;&gt;0,F97&lt;&gt;0),'Etape n°1 - Données d''entrée'!$B$11=NRJ!$F$2),IF(L97=0,0,0.03*Schauf*L97*((L201/L97)-1)),"NC")</f>
        <v>NC</v>
      </c>
      <c r="Q97" s="63" t="e">
        <f t="shared" si="12"/>
        <v>#N/A</v>
      </c>
      <c r="R97" s="63">
        <f>IF(SUM(D97:K97)=0,0,Q97)</f>
        <v>0</v>
      </c>
      <c r="S97" t="str">
        <f>S98</f>
        <v>Janvier 2017 à Décembre 2017</v>
      </c>
      <c r="U97">
        <f t="shared" ref="U97:U124" si="13">D97</f>
        <v>0</v>
      </c>
      <c r="V97">
        <f t="shared" ref="V97:V124" si="14">E97</f>
        <v>0</v>
      </c>
      <c r="W97">
        <f t="shared" ref="W97:W124" si="15">F97</f>
        <v>0</v>
      </c>
      <c r="X97">
        <f t="shared" ref="X97:X124" si="16">G97</f>
        <v>0</v>
      </c>
      <c r="Y97">
        <f t="shared" ref="Y97:Y124" si="17">H97</f>
        <v>0</v>
      </c>
      <c r="Z97">
        <f t="shared" ref="Z97:Z124" si="18">I97</f>
        <v>0</v>
      </c>
      <c r="AA97">
        <f t="shared" ref="AA97:AA124" si="19">J97</f>
        <v>0</v>
      </c>
      <c r="AB97">
        <f t="shared" ref="AB97:AB124" si="20">K97</f>
        <v>0</v>
      </c>
    </row>
    <row r="98" spans="1:28" outlineLevel="1" x14ac:dyDescent="0.45">
      <c r="A98">
        <v>94</v>
      </c>
      <c r="B98" t="s">
        <v>72</v>
      </c>
      <c r="C98">
        <v>2017</v>
      </c>
      <c r="D98" s="46">
        <f>'Etape n°2 - Vos consommations'!C96</f>
        <v>0</v>
      </c>
      <c r="E98" s="46">
        <f>'Etape n°2 - Vos consommations'!D96</f>
        <v>0</v>
      </c>
      <c r="F98" s="46">
        <f>'Etape n°2 - Vos consommations'!E96</f>
        <v>0</v>
      </c>
      <c r="G98" s="46">
        <f>'Etape n°2 - Vos consommations'!F96</f>
        <v>0</v>
      </c>
      <c r="H98" s="46">
        <f>'Etape n°2 - Vos consommations'!G96</f>
        <v>0</v>
      </c>
      <c r="I98" s="46">
        <f>'Etape n°2 - Vos consommations'!H96</f>
        <v>0</v>
      </c>
      <c r="J98" s="46">
        <f>'Etape n°2 - Vos consommations'!I96</f>
        <v>0</v>
      </c>
      <c r="K98" s="46">
        <f>'Etape n°2 - Vos consommations'!J96</f>
        <v>0</v>
      </c>
      <c r="L98" s="62" t="e">
        <f>IF($C$2="H1a",'DJU16'!D2,IF($C$2="H2a",'DJU16'!M2,IF($C$2="H1b",'DJU16'!V2,IF($C$2="H2b",'DJU16'!AE2,IF($C$2="H1c",'DJU16'!AN2,IF($C$2="H2c",'DJU16'!AW2,IF($C$2="H2d",'DJU16'!BF2,IF($C$2="H3",'DJU16'!BO2,"erreur"))))))))</f>
        <v>#N/A</v>
      </c>
      <c r="M98" s="62"/>
      <c r="N98" s="63" t="e">
        <f>IF(L98=0,0,IF('Etape n°1 - Données d''entrée'!B75&lt;&gt;Calculs!$D$5,HLOOKUP('Etape n°1 - Données d''entrée'!$B$11,Calculs!$D$5:$K$335,A98,FALSE))*((L202/L98)-1))</f>
        <v>#N/A</v>
      </c>
      <c r="O98" s="63"/>
      <c r="P98" s="63" t="str">
        <f>IF(OR(AND(E98&lt;&gt;0,G98&lt;&gt;0),AND(E98&lt;&gt;0,I98&lt;&gt;0),AND(E98&lt;&gt;0,H98&lt;&gt;0),AND(E98&lt;&gt;0,J98&lt;&gt;0),AND(E98&lt;&gt;0,K98&lt;&gt;0),AND(E98&lt;&gt;0,F98&lt;&gt;0),'Etape n°1 - Données d''entrée'!$B$11=NRJ!$F$2),IF(L98=0,0,0.03*Schauf*L98*((L202/L98)-1)),"NC")</f>
        <v>NC</v>
      </c>
      <c r="Q98" s="63" t="e">
        <f t="shared" si="12"/>
        <v>#N/A</v>
      </c>
      <c r="R98" s="63">
        <f t="shared" ref="R98:R122" si="21">IF(SUM(D98:K98)=0,0,SUM(Q98:Q110))</f>
        <v>0</v>
      </c>
      <c r="S98" t="str">
        <f t="shared" ref="S98:S122" si="22">B98&amp;" "&amp;C98&amp;" "&amp;"à"&amp;" "&amp;B109&amp;" "&amp;C109</f>
        <v>Janvier 2017 à Décembre 2017</v>
      </c>
      <c r="U98">
        <f t="shared" si="13"/>
        <v>0</v>
      </c>
      <c r="V98">
        <f t="shared" si="14"/>
        <v>0</v>
      </c>
      <c r="W98">
        <f t="shared" si="15"/>
        <v>0</v>
      </c>
      <c r="X98">
        <f t="shared" si="16"/>
        <v>0</v>
      </c>
      <c r="Y98">
        <f t="shared" si="17"/>
        <v>0</v>
      </c>
      <c r="Z98">
        <f t="shared" si="18"/>
        <v>0</v>
      </c>
      <c r="AA98">
        <f t="shared" si="19"/>
        <v>0</v>
      </c>
      <c r="AB98">
        <f t="shared" si="20"/>
        <v>0</v>
      </c>
    </row>
    <row r="99" spans="1:28" outlineLevel="1" x14ac:dyDescent="0.45">
      <c r="A99">
        <v>95</v>
      </c>
      <c r="B99" t="s">
        <v>73</v>
      </c>
      <c r="C99">
        <v>2017</v>
      </c>
      <c r="D99" s="46">
        <f>'Etape n°2 - Vos consommations'!C97</f>
        <v>0</v>
      </c>
      <c r="E99" s="46">
        <f>'Etape n°2 - Vos consommations'!D97</f>
        <v>0</v>
      </c>
      <c r="F99" s="46">
        <f>'Etape n°2 - Vos consommations'!E97</f>
        <v>0</v>
      </c>
      <c r="G99" s="46">
        <f>'Etape n°2 - Vos consommations'!F97</f>
        <v>0</v>
      </c>
      <c r="H99" s="46">
        <f>'Etape n°2 - Vos consommations'!G97</f>
        <v>0</v>
      </c>
      <c r="I99" s="46">
        <f>'Etape n°2 - Vos consommations'!H97</f>
        <v>0</v>
      </c>
      <c r="J99" s="46">
        <f>'Etape n°2 - Vos consommations'!I97</f>
        <v>0</v>
      </c>
      <c r="K99" s="46">
        <f>'Etape n°2 - Vos consommations'!J97</f>
        <v>0</v>
      </c>
      <c r="L99" s="62" t="e">
        <f>IF($C$2="H1a",'DJU16'!D3,IF($C$2="H2a",'DJU16'!M3,IF($C$2="H1b",'DJU16'!V3,IF($C$2="H2b",'DJU16'!AE3,IF($C$2="H1c",'DJU16'!AN3,IF($C$2="H2c",'DJU16'!AW3,IF($C$2="H2d",'DJU16'!BF3,IF($C$2="H3",'DJU16'!BO3,"erreur"))))))))</f>
        <v>#N/A</v>
      </c>
      <c r="M99" s="62"/>
      <c r="N99" s="63" t="e">
        <f>IF(L99=0,0,IF('Etape n°1 - Données d''entrée'!B76&lt;&gt;Calculs!$D$5,HLOOKUP('Etape n°1 - Données d''entrée'!$B$11,Calculs!$D$5:$K$335,A99,FALSE))*((L203/L99)-1))</f>
        <v>#N/A</v>
      </c>
      <c r="O99" s="63"/>
      <c r="P99" s="63" t="str">
        <f>IF(OR(AND(E99&lt;&gt;0,G99&lt;&gt;0),AND(E99&lt;&gt;0,I99&lt;&gt;0),AND(E99&lt;&gt;0,H99&lt;&gt;0),AND(E99&lt;&gt;0,J99&lt;&gt;0),AND(E99&lt;&gt;0,K99&lt;&gt;0),AND(E99&lt;&gt;0,F99&lt;&gt;0),'Etape n°1 - Données d''entrée'!$B$11=NRJ!$F$2),IF(L99=0,0,0.03*Schauf*L99*((L203/L99)-1)),"NC")</f>
        <v>NC</v>
      </c>
      <c r="Q99" s="63" t="e">
        <f t="shared" si="12"/>
        <v>#N/A</v>
      </c>
      <c r="R99" s="63">
        <f t="shared" si="21"/>
        <v>0</v>
      </c>
      <c r="S99" t="str">
        <f t="shared" si="22"/>
        <v>Février 2017 à  2018</v>
      </c>
      <c r="U99">
        <f t="shared" si="13"/>
        <v>0</v>
      </c>
      <c r="V99">
        <f t="shared" si="14"/>
        <v>0</v>
      </c>
      <c r="W99">
        <f t="shared" si="15"/>
        <v>0</v>
      </c>
      <c r="X99">
        <f t="shared" si="16"/>
        <v>0</v>
      </c>
      <c r="Y99">
        <f t="shared" si="17"/>
        <v>0</v>
      </c>
      <c r="Z99">
        <f t="shared" si="18"/>
        <v>0</v>
      </c>
      <c r="AA99">
        <f t="shared" si="19"/>
        <v>0</v>
      </c>
      <c r="AB99">
        <f t="shared" si="20"/>
        <v>0</v>
      </c>
    </row>
    <row r="100" spans="1:28" outlineLevel="1" x14ac:dyDescent="0.45">
      <c r="A100">
        <v>96</v>
      </c>
      <c r="B100" t="s">
        <v>74</v>
      </c>
      <c r="C100">
        <v>2017</v>
      </c>
      <c r="D100" s="46">
        <f>'Etape n°2 - Vos consommations'!C98</f>
        <v>0</v>
      </c>
      <c r="E100" s="46">
        <f>'Etape n°2 - Vos consommations'!D98</f>
        <v>0</v>
      </c>
      <c r="F100" s="46">
        <f>'Etape n°2 - Vos consommations'!E98</f>
        <v>0</v>
      </c>
      <c r="G100" s="46">
        <f>'Etape n°2 - Vos consommations'!F98</f>
        <v>0</v>
      </c>
      <c r="H100" s="46">
        <f>'Etape n°2 - Vos consommations'!G98</f>
        <v>0</v>
      </c>
      <c r="I100" s="46">
        <f>'Etape n°2 - Vos consommations'!H98</f>
        <v>0</v>
      </c>
      <c r="J100" s="46">
        <f>'Etape n°2 - Vos consommations'!I98</f>
        <v>0</v>
      </c>
      <c r="K100" s="46">
        <f>'Etape n°2 - Vos consommations'!J98</f>
        <v>0</v>
      </c>
      <c r="L100" s="62" t="e">
        <f>IF($C$2="H1a",'DJU16'!D4,IF($C$2="H2a",'DJU16'!M4,IF($C$2="H1b",'DJU16'!V4,IF($C$2="H2b",'DJU16'!AE4,IF($C$2="H1c",'DJU16'!AN4,IF($C$2="H2c",'DJU16'!AW4,IF($C$2="H2d",'DJU16'!BF4,IF($C$2="H3",'DJU16'!BO4,"erreur"))))))))</f>
        <v>#N/A</v>
      </c>
      <c r="M100" s="62"/>
      <c r="N100" s="63" t="e">
        <f>IF(L100=0,0,IF('Etape n°1 - Données d''entrée'!B77&lt;&gt;Calculs!$D$5,HLOOKUP('Etape n°1 - Données d''entrée'!$B$11,Calculs!$D$5:$K$335,A100,FALSE))*((L204/L100)-1))</f>
        <v>#N/A</v>
      </c>
      <c r="O100" s="63"/>
      <c r="P100" s="63" t="str">
        <f>IF(OR(AND(E100&lt;&gt;0,G100&lt;&gt;0),AND(E100&lt;&gt;0,I100&lt;&gt;0),AND(E100&lt;&gt;0,H100&lt;&gt;0),AND(E100&lt;&gt;0,J100&lt;&gt;0),AND(E100&lt;&gt;0,K100&lt;&gt;0),AND(E100&lt;&gt;0,F100&lt;&gt;0),'Etape n°1 - Données d''entrée'!$B$11=NRJ!$F$2),IF(L100=0,0,0.03*Schauf*L100*((L204/L100)-1)),"NC")</f>
        <v>NC</v>
      </c>
      <c r="Q100" s="63" t="e">
        <f t="shared" si="12"/>
        <v>#N/A</v>
      </c>
      <c r="R100" s="63">
        <f t="shared" si="21"/>
        <v>0</v>
      </c>
      <c r="S100" t="str">
        <f t="shared" si="22"/>
        <v>Mars 2017 à Janvier 2018</v>
      </c>
      <c r="U100">
        <f t="shared" si="13"/>
        <v>0</v>
      </c>
      <c r="V100">
        <f t="shared" si="14"/>
        <v>0</v>
      </c>
      <c r="W100">
        <f t="shared" si="15"/>
        <v>0</v>
      </c>
      <c r="X100">
        <f t="shared" si="16"/>
        <v>0</v>
      </c>
      <c r="Y100">
        <f t="shared" si="17"/>
        <v>0</v>
      </c>
      <c r="Z100">
        <f t="shared" si="18"/>
        <v>0</v>
      </c>
      <c r="AA100">
        <f t="shared" si="19"/>
        <v>0</v>
      </c>
      <c r="AB100">
        <f t="shared" si="20"/>
        <v>0</v>
      </c>
    </row>
    <row r="101" spans="1:28" outlineLevel="1" x14ac:dyDescent="0.45">
      <c r="A101">
        <v>97</v>
      </c>
      <c r="B101" t="s">
        <v>75</v>
      </c>
      <c r="C101">
        <v>2017</v>
      </c>
      <c r="D101" s="46">
        <f>'Etape n°2 - Vos consommations'!C99</f>
        <v>0</v>
      </c>
      <c r="E101" s="46">
        <f>'Etape n°2 - Vos consommations'!D99</f>
        <v>0</v>
      </c>
      <c r="F101" s="46">
        <f>'Etape n°2 - Vos consommations'!E99</f>
        <v>0</v>
      </c>
      <c r="G101" s="46">
        <f>'Etape n°2 - Vos consommations'!F99</f>
        <v>0</v>
      </c>
      <c r="H101" s="46">
        <f>'Etape n°2 - Vos consommations'!G99</f>
        <v>0</v>
      </c>
      <c r="I101" s="46">
        <f>'Etape n°2 - Vos consommations'!H99</f>
        <v>0</v>
      </c>
      <c r="J101" s="46">
        <f>'Etape n°2 - Vos consommations'!I99</f>
        <v>0</v>
      </c>
      <c r="K101" s="46">
        <f>'Etape n°2 - Vos consommations'!J99</f>
        <v>0</v>
      </c>
      <c r="L101" s="62" t="e">
        <f>IF($C$2="H1a",'DJU16'!D5,IF($C$2="H2a",'DJU16'!M5,IF($C$2="H1b",'DJU16'!V5,IF($C$2="H2b",'DJU16'!AE5,IF($C$2="H1c",'DJU16'!AN5,IF($C$2="H2c",'DJU16'!AW5,IF($C$2="H2d",'DJU16'!BF5,IF($C$2="H3",'DJU16'!BO5,"erreur"))))))))</f>
        <v>#N/A</v>
      </c>
      <c r="M101" s="62"/>
      <c r="N101" s="63" t="e">
        <f>IF(L101=0,0,IF('Etape n°1 - Données d''entrée'!B78&lt;&gt;Calculs!$D$5,HLOOKUP('Etape n°1 - Données d''entrée'!$B$11,Calculs!$D$5:$K$335,A101,FALSE))*((L205/L101)-1))</f>
        <v>#N/A</v>
      </c>
      <c r="O101" s="63"/>
      <c r="P101" s="63" t="str">
        <f>IF(OR(AND(E101&lt;&gt;0,G101&lt;&gt;0),AND(E101&lt;&gt;0,I101&lt;&gt;0),AND(E101&lt;&gt;0,H101&lt;&gt;0),AND(E101&lt;&gt;0,J101&lt;&gt;0),AND(E101&lt;&gt;0,K101&lt;&gt;0),AND(E101&lt;&gt;0,F101&lt;&gt;0),'Etape n°1 - Données d''entrée'!$B$11=NRJ!$F$2),IF(L101=0,0,0.03*Schauf*L101*((L205/L101)-1)),"NC")</f>
        <v>NC</v>
      </c>
      <c r="Q101" s="63" t="e">
        <f t="shared" si="12"/>
        <v>#N/A</v>
      </c>
      <c r="R101" s="63">
        <f t="shared" si="21"/>
        <v>0</v>
      </c>
      <c r="S101" t="str">
        <f t="shared" si="22"/>
        <v>Avril 2017 à Février 2018</v>
      </c>
      <c r="U101">
        <f t="shared" si="13"/>
        <v>0</v>
      </c>
      <c r="V101">
        <f t="shared" si="14"/>
        <v>0</v>
      </c>
      <c r="W101">
        <f t="shared" si="15"/>
        <v>0</v>
      </c>
      <c r="X101">
        <f t="shared" si="16"/>
        <v>0</v>
      </c>
      <c r="Y101">
        <f t="shared" si="17"/>
        <v>0</v>
      </c>
      <c r="Z101">
        <f t="shared" si="18"/>
        <v>0</v>
      </c>
      <c r="AA101">
        <f t="shared" si="19"/>
        <v>0</v>
      </c>
      <c r="AB101">
        <f t="shared" si="20"/>
        <v>0</v>
      </c>
    </row>
    <row r="102" spans="1:28" outlineLevel="1" x14ac:dyDescent="0.45">
      <c r="A102">
        <v>98</v>
      </c>
      <c r="B102" t="s">
        <v>76</v>
      </c>
      <c r="C102">
        <v>2017</v>
      </c>
      <c r="D102" s="46">
        <f>'Etape n°2 - Vos consommations'!C100</f>
        <v>0</v>
      </c>
      <c r="E102" s="46">
        <f>'Etape n°2 - Vos consommations'!D100</f>
        <v>0</v>
      </c>
      <c r="F102" s="46">
        <f>'Etape n°2 - Vos consommations'!E100</f>
        <v>0</v>
      </c>
      <c r="G102" s="46">
        <f>'Etape n°2 - Vos consommations'!F100</f>
        <v>0</v>
      </c>
      <c r="H102" s="46">
        <f>'Etape n°2 - Vos consommations'!G100</f>
        <v>0</v>
      </c>
      <c r="I102" s="46">
        <f>'Etape n°2 - Vos consommations'!H100</f>
        <v>0</v>
      </c>
      <c r="J102" s="46">
        <f>'Etape n°2 - Vos consommations'!I100</f>
        <v>0</v>
      </c>
      <c r="K102" s="46">
        <f>'Etape n°2 - Vos consommations'!J100</f>
        <v>0</v>
      </c>
      <c r="L102" s="62" t="e">
        <f>IF($C$2="H1a",'DJU16'!D6,IF($C$2="H2a",'DJU16'!M6,IF($C$2="H1b",'DJU16'!V6,IF($C$2="H2b",'DJU16'!AE6,IF($C$2="H1c",'DJU16'!AN6,IF($C$2="H2c",'DJU16'!AW6,IF($C$2="H2d",'DJU16'!BF6,IF($C$2="H3",'DJU16'!BO6,"erreur"))))))))</f>
        <v>#N/A</v>
      </c>
      <c r="M102" s="62"/>
      <c r="N102" s="63" t="e">
        <f>IF(L102=0,0,IF('Etape n°1 - Données d''entrée'!B79&lt;&gt;Calculs!$D$5,HLOOKUP('Etape n°1 - Données d''entrée'!$B$11,Calculs!$D$5:$K$335,A102,FALSE))*((L206/L102)-1))</f>
        <v>#N/A</v>
      </c>
      <c r="O102" s="63"/>
      <c r="P102" s="63" t="str">
        <f>IF(OR(AND(E102&lt;&gt;0,G102&lt;&gt;0),AND(E102&lt;&gt;0,I102&lt;&gt;0),AND(E102&lt;&gt;0,H102&lt;&gt;0),AND(E102&lt;&gt;0,J102&lt;&gt;0),AND(E102&lt;&gt;0,K102&lt;&gt;0),AND(E102&lt;&gt;0,F102&lt;&gt;0),'Etape n°1 - Données d''entrée'!$B$11=NRJ!$F$2),IF(L102=0,0,0.03*Schauf*L102*((L206/L102)-1)),"NC")</f>
        <v>NC</v>
      </c>
      <c r="Q102" s="63" t="e">
        <f t="shared" si="12"/>
        <v>#N/A</v>
      </c>
      <c r="R102" s="63">
        <f t="shared" si="21"/>
        <v>0</v>
      </c>
      <c r="S102" t="str">
        <f t="shared" si="22"/>
        <v>Mai 2017 à Mars 2018</v>
      </c>
      <c r="U102">
        <f t="shared" si="13"/>
        <v>0</v>
      </c>
      <c r="V102">
        <f t="shared" si="14"/>
        <v>0</v>
      </c>
      <c r="W102">
        <f t="shared" si="15"/>
        <v>0</v>
      </c>
      <c r="X102">
        <f t="shared" si="16"/>
        <v>0</v>
      </c>
      <c r="Y102">
        <f t="shared" si="17"/>
        <v>0</v>
      </c>
      <c r="Z102">
        <f t="shared" si="18"/>
        <v>0</v>
      </c>
      <c r="AA102">
        <f t="shared" si="19"/>
        <v>0</v>
      </c>
      <c r="AB102">
        <f t="shared" si="20"/>
        <v>0</v>
      </c>
    </row>
    <row r="103" spans="1:28" outlineLevel="1" x14ac:dyDescent="0.45">
      <c r="A103">
        <v>99</v>
      </c>
      <c r="B103" t="s">
        <v>77</v>
      </c>
      <c r="C103">
        <v>2017</v>
      </c>
      <c r="D103" s="46">
        <f>'Etape n°2 - Vos consommations'!C101</f>
        <v>0</v>
      </c>
      <c r="E103" s="46">
        <f>'Etape n°2 - Vos consommations'!D101</f>
        <v>0</v>
      </c>
      <c r="F103" s="46">
        <f>'Etape n°2 - Vos consommations'!E101</f>
        <v>0</v>
      </c>
      <c r="G103" s="46">
        <f>'Etape n°2 - Vos consommations'!F101</f>
        <v>0</v>
      </c>
      <c r="H103" s="46">
        <f>'Etape n°2 - Vos consommations'!G101</f>
        <v>0</v>
      </c>
      <c r="I103" s="46">
        <f>'Etape n°2 - Vos consommations'!H101</f>
        <v>0</v>
      </c>
      <c r="J103" s="46">
        <f>'Etape n°2 - Vos consommations'!I101</f>
        <v>0</v>
      </c>
      <c r="K103" s="46">
        <f>'Etape n°2 - Vos consommations'!J101</f>
        <v>0</v>
      </c>
      <c r="L103" s="62" t="e">
        <f>IF($C$2="H1a",'DJU16'!D7,IF($C$2="H2a",'DJU16'!M7,IF($C$2="H1b",'DJU16'!V7,IF($C$2="H2b",'DJU16'!AE7,IF($C$2="H1c",'DJU16'!AN7,IF($C$2="H2c",'DJU16'!AW7,IF($C$2="H2d",'DJU16'!BF7,IF($C$2="H3",'DJU16'!BO7,"erreur"))))))))</f>
        <v>#N/A</v>
      </c>
      <c r="M103" s="62"/>
      <c r="N103" s="63" t="e">
        <f>IF(L103=0,0,IF('Etape n°1 - Données d''entrée'!B80&lt;&gt;Calculs!$D$5,HLOOKUP('Etape n°1 - Données d''entrée'!$B$11,Calculs!$D$5:$K$335,A103,FALSE))*((L207/L103)-1))</f>
        <v>#N/A</v>
      </c>
      <c r="O103" s="63"/>
      <c r="P103" s="63" t="str">
        <f>IF(OR(AND(E103&lt;&gt;0,G103&lt;&gt;0),AND(E103&lt;&gt;0,I103&lt;&gt;0),AND(E103&lt;&gt;0,H103&lt;&gt;0),AND(E103&lt;&gt;0,J103&lt;&gt;0),AND(E103&lt;&gt;0,K103&lt;&gt;0),AND(E103&lt;&gt;0,F103&lt;&gt;0),'Etape n°1 - Données d''entrée'!$B$11=NRJ!$F$2),IF(L103=0,0,0.03*Schauf*L103*((L207/L103)-1)),"NC")</f>
        <v>NC</v>
      </c>
      <c r="Q103" s="63" t="e">
        <f t="shared" si="12"/>
        <v>#N/A</v>
      </c>
      <c r="R103" s="63">
        <f t="shared" si="21"/>
        <v>0</v>
      </c>
      <c r="S103" t="str">
        <f t="shared" si="22"/>
        <v>Juin 2017 à Avril 2018</v>
      </c>
      <c r="U103">
        <f t="shared" si="13"/>
        <v>0</v>
      </c>
      <c r="V103">
        <f t="shared" si="14"/>
        <v>0</v>
      </c>
      <c r="W103">
        <f t="shared" si="15"/>
        <v>0</v>
      </c>
      <c r="X103">
        <f t="shared" si="16"/>
        <v>0</v>
      </c>
      <c r="Y103">
        <f t="shared" si="17"/>
        <v>0</v>
      </c>
      <c r="Z103">
        <f t="shared" si="18"/>
        <v>0</v>
      </c>
      <c r="AA103">
        <f t="shared" si="19"/>
        <v>0</v>
      </c>
      <c r="AB103">
        <f t="shared" si="20"/>
        <v>0</v>
      </c>
    </row>
    <row r="104" spans="1:28" outlineLevel="1" x14ac:dyDescent="0.45">
      <c r="A104">
        <v>100</v>
      </c>
      <c r="B104" t="s">
        <v>78</v>
      </c>
      <c r="C104">
        <v>2017</v>
      </c>
      <c r="D104" s="46">
        <f>'Etape n°2 - Vos consommations'!C102</f>
        <v>0</v>
      </c>
      <c r="E104" s="46">
        <f>'Etape n°2 - Vos consommations'!D102</f>
        <v>0</v>
      </c>
      <c r="F104" s="46">
        <f>'Etape n°2 - Vos consommations'!E102</f>
        <v>0</v>
      </c>
      <c r="G104" s="46">
        <f>'Etape n°2 - Vos consommations'!F102</f>
        <v>0</v>
      </c>
      <c r="H104" s="46">
        <f>'Etape n°2 - Vos consommations'!G102</f>
        <v>0</v>
      </c>
      <c r="I104" s="46">
        <f>'Etape n°2 - Vos consommations'!H102</f>
        <v>0</v>
      </c>
      <c r="J104" s="46">
        <f>'Etape n°2 - Vos consommations'!I102</f>
        <v>0</v>
      </c>
      <c r="K104" s="46">
        <f>'Etape n°2 - Vos consommations'!J102</f>
        <v>0</v>
      </c>
      <c r="L104" s="62" t="e">
        <f>IF($C$2="H1a",'DJU16'!D8,IF($C$2="H2a",'DJU16'!M8,IF($C$2="H1b",'DJU16'!V8,IF($C$2="H2b",'DJU16'!AE8,IF($C$2="H1c",'DJU16'!AN8,IF($C$2="H2c",'DJU16'!AW8,IF($C$2="H2d",'DJU16'!BF8,IF($C$2="H3",'DJU16'!BO8,"erreur"))))))))</f>
        <v>#N/A</v>
      </c>
      <c r="M104" s="62"/>
      <c r="N104" s="63" t="e">
        <f>IF(L104=0,0,IF('Etape n°1 - Données d''entrée'!B81&lt;&gt;Calculs!$D$5,HLOOKUP('Etape n°1 - Données d''entrée'!$B$11,Calculs!$D$5:$K$335,A104,FALSE))*((L208/L104)-1))</f>
        <v>#N/A</v>
      </c>
      <c r="O104" s="63"/>
      <c r="P104" s="63" t="str">
        <f>IF(OR(AND(E104&lt;&gt;0,G104&lt;&gt;0),AND(E104&lt;&gt;0,I104&lt;&gt;0),AND(E104&lt;&gt;0,H104&lt;&gt;0),AND(E104&lt;&gt;0,J104&lt;&gt;0),AND(E104&lt;&gt;0,K104&lt;&gt;0),AND(E104&lt;&gt;0,F104&lt;&gt;0),'Etape n°1 - Données d''entrée'!$B$11=NRJ!$F$2),IF(L104=0,0,0.03*Schauf*L104*((L208/L104)-1)),"NC")</f>
        <v>NC</v>
      </c>
      <c r="Q104" s="63" t="e">
        <f t="shared" si="12"/>
        <v>#N/A</v>
      </c>
      <c r="R104" s="63">
        <f t="shared" si="21"/>
        <v>0</v>
      </c>
      <c r="S104" t="str">
        <f t="shared" si="22"/>
        <v>Juillet 2017 à Mai 2018</v>
      </c>
      <c r="U104">
        <f t="shared" si="13"/>
        <v>0</v>
      </c>
      <c r="V104">
        <f t="shared" si="14"/>
        <v>0</v>
      </c>
      <c r="W104">
        <f t="shared" si="15"/>
        <v>0</v>
      </c>
      <c r="X104">
        <f t="shared" si="16"/>
        <v>0</v>
      </c>
      <c r="Y104">
        <f t="shared" si="17"/>
        <v>0</v>
      </c>
      <c r="Z104">
        <f t="shared" si="18"/>
        <v>0</v>
      </c>
      <c r="AA104">
        <f t="shared" si="19"/>
        <v>0</v>
      </c>
      <c r="AB104">
        <f t="shared" si="20"/>
        <v>0</v>
      </c>
    </row>
    <row r="105" spans="1:28" outlineLevel="1" x14ac:dyDescent="0.45">
      <c r="A105">
        <v>101</v>
      </c>
      <c r="B105" t="s">
        <v>79</v>
      </c>
      <c r="C105">
        <v>2017</v>
      </c>
      <c r="D105" s="46">
        <f>'Etape n°2 - Vos consommations'!C103</f>
        <v>0</v>
      </c>
      <c r="E105" s="46">
        <f>'Etape n°2 - Vos consommations'!D103</f>
        <v>0</v>
      </c>
      <c r="F105" s="46">
        <f>'Etape n°2 - Vos consommations'!E103</f>
        <v>0</v>
      </c>
      <c r="G105" s="46">
        <f>'Etape n°2 - Vos consommations'!F103</f>
        <v>0</v>
      </c>
      <c r="H105" s="46">
        <f>'Etape n°2 - Vos consommations'!G103</f>
        <v>0</v>
      </c>
      <c r="I105" s="46">
        <f>'Etape n°2 - Vos consommations'!H103</f>
        <v>0</v>
      </c>
      <c r="J105" s="46">
        <f>'Etape n°2 - Vos consommations'!I103</f>
        <v>0</v>
      </c>
      <c r="K105" s="46">
        <f>'Etape n°2 - Vos consommations'!J103</f>
        <v>0</v>
      </c>
      <c r="L105" s="62" t="e">
        <f>IF($C$2="H1a",'DJU16'!D9,IF($C$2="H2a",'DJU16'!M9,IF($C$2="H1b",'DJU16'!V9,IF($C$2="H2b",'DJU16'!AE9,IF($C$2="H1c",'DJU16'!AN9,IF($C$2="H2c",'DJU16'!AW9,IF($C$2="H2d",'DJU16'!BF9,IF($C$2="H3",'DJU16'!BO9,"erreur"))))))))</f>
        <v>#N/A</v>
      </c>
      <c r="M105" s="62"/>
      <c r="N105" s="63" t="e">
        <f>IF(L105=0,0,IF('Etape n°1 - Données d''entrée'!B82&lt;&gt;Calculs!$D$5,HLOOKUP('Etape n°1 - Données d''entrée'!$B$11,Calculs!$D$5:$K$335,A105,FALSE))*((L209/L105)-1))</f>
        <v>#N/A</v>
      </c>
      <c r="O105" s="63"/>
      <c r="P105" s="63" t="str">
        <f>IF(OR(AND(E105&lt;&gt;0,G105&lt;&gt;0),AND(E105&lt;&gt;0,I105&lt;&gt;0),AND(E105&lt;&gt;0,H105&lt;&gt;0),AND(E105&lt;&gt;0,J105&lt;&gt;0),AND(E105&lt;&gt;0,K105&lt;&gt;0),AND(E105&lt;&gt;0,F105&lt;&gt;0),'Etape n°1 - Données d''entrée'!$B$11=NRJ!$F$2),IF(L105=0,0,0.03*Schauf*L105*((L209/L105)-1)),"NC")</f>
        <v>NC</v>
      </c>
      <c r="Q105" s="63" t="e">
        <f t="shared" si="12"/>
        <v>#N/A</v>
      </c>
      <c r="R105" s="63">
        <f t="shared" si="21"/>
        <v>0</v>
      </c>
      <c r="S105" t="str">
        <f t="shared" si="22"/>
        <v>Août 2017 à Juin 2018</v>
      </c>
      <c r="U105">
        <f t="shared" si="13"/>
        <v>0</v>
      </c>
      <c r="V105">
        <f t="shared" si="14"/>
        <v>0</v>
      </c>
      <c r="W105">
        <f t="shared" si="15"/>
        <v>0</v>
      </c>
      <c r="X105">
        <f t="shared" si="16"/>
        <v>0</v>
      </c>
      <c r="Y105">
        <f t="shared" si="17"/>
        <v>0</v>
      </c>
      <c r="Z105">
        <f t="shared" si="18"/>
        <v>0</v>
      </c>
      <c r="AA105">
        <f t="shared" si="19"/>
        <v>0</v>
      </c>
      <c r="AB105">
        <f t="shared" si="20"/>
        <v>0</v>
      </c>
    </row>
    <row r="106" spans="1:28" outlineLevel="1" x14ac:dyDescent="0.45">
      <c r="A106">
        <v>102</v>
      </c>
      <c r="B106" t="s">
        <v>80</v>
      </c>
      <c r="C106">
        <v>2017</v>
      </c>
      <c r="D106" s="46">
        <f>'Etape n°2 - Vos consommations'!C104</f>
        <v>0</v>
      </c>
      <c r="E106" s="46">
        <f>'Etape n°2 - Vos consommations'!D104</f>
        <v>0</v>
      </c>
      <c r="F106" s="46">
        <f>'Etape n°2 - Vos consommations'!E104</f>
        <v>0</v>
      </c>
      <c r="G106" s="46">
        <f>'Etape n°2 - Vos consommations'!F104</f>
        <v>0</v>
      </c>
      <c r="H106" s="46">
        <f>'Etape n°2 - Vos consommations'!G104</f>
        <v>0</v>
      </c>
      <c r="I106" s="46">
        <f>'Etape n°2 - Vos consommations'!H104</f>
        <v>0</v>
      </c>
      <c r="J106" s="46">
        <f>'Etape n°2 - Vos consommations'!I104</f>
        <v>0</v>
      </c>
      <c r="K106" s="46">
        <f>'Etape n°2 - Vos consommations'!J104</f>
        <v>0</v>
      </c>
      <c r="L106" s="62" t="e">
        <f>IF($C$2="H1a",'DJU16'!D10,IF($C$2="H2a",'DJU16'!M10,IF($C$2="H1b",'DJU16'!V10,IF($C$2="H2b",'DJU16'!AE10,IF($C$2="H1c",'DJU16'!AN10,IF($C$2="H2c",'DJU16'!AW10,IF($C$2="H2d",'DJU16'!BF10,IF($C$2="H3",'DJU16'!BO10,"erreur"))))))))</f>
        <v>#N/A</v>
      </c>
      <c r="M106" s="62"/>
      <c r="N106" s="63" t="e">
        <f>IF(L106=0,0,IF('Etape n°1 - Données d''entrée'!B83&lt;&gt;Calculs!$D$5,HLOOKUP('Etape n°1 - Données d''entrée'!$B$11,Calculs!$D$5:$K$335,A106,FALSE))*((L210/L106)-1))</f>
        <v>#N/A</v>
      </c>
      <c r="O106" s="63"/>
      <c r="P106" s="63" t="str">
        <f>IF(OR(AND(E106&lt;&gt;0,G106&lt;&gt;0),AND(E106&lt;&gt;0,I106&lt;&gt;0),AND(E106&lt;&gt;0,H106&lt;&gt;0),AND(E106&lt;&gt;0,J106&lt;&gt;0),AND(E106&lt;&gt;0,K106&lt;&gt;0),AND(E106&lt;&gt;0,F106&lt;&gt;0),'Etape n°1 - Données d''entrée'!$B$11=NRJ!$F$2),IF(L106=0,0,0.03*Schauf*L106*((L210/L106)-1)),"NC")</f>
        <v>NC</v>
      </c>
      <c r="Q106" s="63" t="e">
        <f t="shared" si="12"/>
        <v>#N/A</v>
      </c>
      <c r="R106" s="63">
        <f t="shared" si="21"/>
        <v>0</v>
      </c>
      <c r="S106" t="str">
        <f t="shared" si="22"/>
        <v>Septembre 2017 à Juillet 2018</v>
      </c>
      <c r="U106">
        <f t="shared" si="13"/>
        <v>0</v>
      </c>
      <c r="V106">
        <f t="shared" si="14"/>
        <v>0</v>
      </c>
      <c r="W106">
        <f t="shared" si="15"/>
        <v>0</v>
      </c>
      <c r="X106">
        <f t="shared" si="16"/>
        <v>0</v>
      </c>
      <c r="Y106">
        <f t="shared" si="17"/>
        <v>0</v>
      </c>
      <c r="Z106">
        <f t="shared" si="18"/>
        <v>0</v>
      </c>
      <c r="AA106">
        <f t="shared" si="19"/>
        <v>0</v>
      </c>
      <c r="AB106">
        <f t="shared" si="20"/>
        <v>0</v>
      </c>
    </row>
    <row r="107" spans="1:28" outlineLevel="1" x14ac:dyDescent="0.45">
      <c r="A107">
        <v>103</v>
      </c>
      <c r="B107" t="s">
        <v>81</v>
      </c>
      <c r="C107">
        <v>2017</v>
      </c>
      <c r="D107" s="46">
        <f>'Etape n°2 - Vos consommations'!C105</f>
        <v>0</v>
      </c>
      <c r="E107" s="46">
        <f>'Etape n°2 - Vos consommations'!D105</f>
        <v>0</v>
      </c>
      <c r="F107" s="46">
        <f>'Etape n°2 - Vos consommations'!E105</f>
        <v>0</v>
      </c>
      <c r="G107" s="46">
        <f>'Etape n°2 - Vos consommations'!F105</f>
        <v>0</v>
      </c>
      <c r="H107" s="46">
        <f>'Etape n°2 - Vos consommations'!G105</f>
        <v>0</v>
      </c>
      <c r="I107" s="46">
        <f>'Etape n°2 - Vos consommations'!H105</f>
        <v>0</v>
      </c>
      <c r="J107" s="46">
        <f>'Etape n°2 - Vos consommations'!I105</f>
        <v>0</v>
      </c>
      <c r="K107" s="46">
        <f>'Etape n°2 - Vos consommations'!J105</f>
        <v>0</v>
      </c>
      <c r="L107" s="62" t="e">
        <f>IF($C$2="H1a",'DJU16'!D11,IF($C$2="H2a",'DJU16'!M11,IF($C$2="H1b",'DJU16'!V11,IF($C$2="H2b",'DJU16'!AE11,IF($C$2="H1c",'DJU16'!AN11,IF($C$2="H2c",'DJU16'!AW11,IF($C$2="H2d",'DJU16'!BF11,IF($C$2="H3",'DJU16'!BO11,"erreur"))))))))</f>
        <v>#N/A</v>
      </c>
      <c r="M107" s="62"/>
      <c r="N107" s="63" t="e">
        <f>IF(L107=0,0,IF('Etape n°1 - Données d''entrée'!B84&lt;&gt;Calculs!$D$5,HLOOKUP('Etape n°1 - Données d''entrée'!$B$11,Calculs!$D$5:$K$335,A107,FALSE))*((L211/L107)-1))</f>
        <v>#N/A</v>
      </c>
      <c r="O107" s="63"/>
      <c r="P107" s="63" t="str">
        <f>IF(OR(AND(E107&lt;&gt;0,G107&lt;&gt;0),AND(E107&lt;&gt;0,I107&lt;&gt;0),AND(E107&lt;&gt;0,H107&lt;&gt;0),AND(E107&lt;&gt;0,J107&lt;&gt;0),AND(E107&lt;&gt;0,K107&lt;&gt;0),AND(E107&lt;&gt;0,F107&lt;&gt;0),'Etape n°1 - Données d''entrée'!$B$11=NRJ!$F$2),IF(L107=0,0,0.03*Schauf*L107*((L211/L107)-1)),"NC")</f>
        <v>NC</v>
      </c>
      <c r="Q107" s="63" t="e">
        <f t="shared" si="12"/>
        <v>#N/A</v>
      </c>
      <c r="R107" s="63">
        <f t="shared" si="21"/>
        <v>0</v>
      </c>
      <c r="S107" t="str">
        <f t="shared" si="22"/>
        <v>Octobre 2017 à Août 2018</v>
      </c>
      <c r="U107">
        <f t="shared" si="13"/>
        <v>0</v>
      </c>
      <c r="V107">
        <f t="shared" si="14"/>
        <v>0</v>
      </c>
      <c r="W107">
        <f t="shared" si="15"/>
        <v>0</v>
      </c>
      <c r="X107">
        <f t="shared" si="16"/>
        <v>0</v>
      </c>
      <c r="Y107">
        <f t="shared" si="17"/>
        <v>0</v>
      </c>
      <c r="Z107">
        <f t="shared" si="18"/>
        <v>0</v>
      </c>
      <c r="AA107">
        <f t="shared" si="19"/>
        <v>0</v>
      </c>
      <c r="AB107">
        <f t="shared" si="20"/>
        <v>0</v>
      </c>
    </row>
    <row r="108" spans="1:28" outlineLevel="1" x14ac:dyDescent="0.45">
      <c r="A108">
        <v>104</v>
      </c>
      <c r="B108" t="s">
        <v>82</v>
      </c>
      <c r="C108">
        <v>2017</v>
      </c>
      <c r="D108" s="46">
        <f>'Etape n°2 - Vos consommations'!C106</f>
        <v>0</v>
      </c>
      <c r="E108" s="46">
        <f>'Etape n°2 - Vos consommations'!D106</f>
        <v>0</v>
      </c>
      <c r="F108" s="46">
        <f>'Etape n°2 - Vos consommations'!E106</f>
        <v>0</v>
      </c>
      <c r="G108" s="46">
        <f>'Etape n°2 - Vos consommations'!F106</f>
        <v>0</v>
      </c>
      <c r="H108" s="46">
        <f>'Etape n°2 - Vos consommations'!G106</f>
        <v>0</v>
      </c>
      <c r="I108" s="46">
        <f>'Etape n°2 - Vos consommations'!H106</f>
        <v>0</v>
      </c>
      <c r="J108" s="46">
        <f>'Etape n°2 - Vos consommations'!I106</f>
        <v>0</v>
      </c>
      <c r="K108" s="46">
        <f>'Etape n°2 - Vos consommations'!J106</f>
        <v>0</v>
      </c>
      <c r="L108" s="62" t="e">
        <f>IF($C$2="H1a",'DJU16'!D12,IF($C$2="H2a",'DJU16'!M12,IF($C$2="H1b",'DJU16'!V12,IF($C$2="H2b",'DJU16'!AE12,IF($C$2="H1c",'DJU16'!AN12,IF($C$2="H2c",'DJU16'!AW12,IF($C$2="H2d",'DJU16'!BF12,IF($C$2="H3",'DJU16'!BO12,"erreur"))))))))</f>
        <v>#N/A</v>
      </c>
      <c r="M108" s="62"/>
      <c r="N108" s="63" t="e">
        <f>IF(L108=0,0,IF('Etape n°1 - Données d''entrée'!B85&lt;&gt;Calculs!$D$5,HLOOKUP('Etape n°1 - Données d''entrée'!$B$11,Calculs!$D$5:$K$335,A108,FALSE))*((L212/L108)-1))</f>
        <v>#N/A</v>
      </c>
      <c r="O108" s="63"/>
      <c r="P108" s="63" t="str">
        <f>IF(OR(AND(E108&lt;&gt;0,G108&lt;&gt;0),AND(E108&lt;&gt;0,I108&lt;&gt;0),AND(E108&lt;&gt;0,H108&lt;&gt;0),AND(E108&lt;&gt;0,J108&lt;&gt;0),AND(E108&lt;&gt;0,K108&lt;&gt;0),AND(E108&lt;&gt;0,F108&lt;&gt;0),'Etape n°1 - Données d''entrée'!$B$11=NRJ!$F$2),IF(L108=0,0,0.03*Schauf*L108*((L212/L108)-1)),"NC")</f>
        <v>NC</v>
      </c>
      <c r="Q108" s="63" t="e">
        <f t="shared" si="12"/>
        <v>#N/A</v>
      </c>
      <c r="R108" s="63">
        <f t="shared" si="21"/>
        <v>0</v>
      </c>
      <c r="S108" t="str">
        <f t="shared" si="22"/>
        <v>Novembre 2017 à Septembre 2018</v>
      </c>
      <c r="U108">
        <f t="shared" si="13"/>
        <v>0</v>
      </c>
      <c r="V108">
        <f t="shared" si="14"/>
        <v>0</v>
      </c>
      <c r="W108">
        <f t="shared" si="15"/>
        <v>0</v>
      </c>
      <c r="X108">
        <f t="shared" si="16"/>
        <v>0</v>
      </c>
      <c r="Y108">
        <f t="shared" si="17"/>
        <v>0</v>
      </c>
      <c r="Z108">
        <f t="shared" si="18"/>
        <v>0</v>
      </c>
      <c r="AA108">
        <f t="shared" si="19"/>
        <v>0</v>
      </c>
      <c r="AB108">
        <f t="shared" si="20"/>
        <v>0</v>
      </c>
    </row>
    <row r="109" spans="1:28" outlineLevel="1" x14ac:dyDescent="0.45">
      <c r="A109">
        <v>105</v>
      </c>
      <c r="B109" t="s">
        <v>83</v>
      </c>
      <c r="C109">
        <v>2017</v>
      </c>
      <c r="D109" s="46">
        <f>'Etape n°2 - Vos consommations'!C107</f>
        <v>0</v>
      </c>
      <c r="E109" s="46">
        <f>'Etape n°2 - Vos consommations'!D107</f>
        <v>0</v>
      </c>
      <c r="F109" s="46">
        <f>'Etape n°2 - Vos consommations'!E107</f>
        <v>0</v>
      </c>
      <c r="G109" s="46">
        <f>'Etape n°2 - Vos consommations'!F107</f>
        <v>0</v>
      </c>
      <c r="H109" s="46">
        <f>'Etape n°2 - Vos consommations'!G107</f>
        <v>0</v>
      </c>
      <c r="I109" s="46">
        <f>'Etape n°2 - Vos consommations'!H107</f>
        <v>0</v>
      </c>
      <c r="J109" s="46">
        <f>'Etape n°2 - Vos consommations'!I107</f>
        <v>0</v>
      </c>
      <c r="K109" s="46">
        <f>'Etape n°2 - Vos consommations'!J107</f>
        <v>0</v>
      </c>
      <c r="L109" s="62" t="e">
        <f>IF($C$2="H1a",'DJU16'!D13,IF($C$2="H2a",'DJU16'!M13,IF($C$2="H1b",'DJU16'!V13,IF($C$2="H2b",'DJU16'!AE13,IF($C$2="H1c",'DJU16'!AN13,IF($C$2="H2c",'DJU16'!AW13,IF($C$2="H2d",'DJU16'!BF13,IF($C$2="H3",'DJU16'!BO13,"erreur"))))))))</f>
        <v>#N/A</v>
      </c>
      <c r="M109" s="62"/>
      <c r="N109" s="63" t="e">
        <f>IF(L109=0,0,IF('Etape n°1 - Données d''entrée'!B86&lt;&gt;Calculs!$D$5,HLOOKUP('Etape n°1 - Données d''entrée'!$B$11,Calculs!$D$5:$K$335,A109,FALSE))*((L213/L109)-1))</f>
        <v>#N/A</v>
      </c>
      <c r="O109" s="63"/>
      <c r="P109" s="63" t="str">
        <f>IF(OR(AND(E109&lt;&gt;0,G109&lt;&gt;0),AND(E109&lt;&gt;0,I109&lt;&gt;0),AND(E109&lt;&gt;0,H109&lt;&gt;0),AND(E109&lt;&gt;0,J109&lt;&gt;0),AND(E109&lt;&gt;0,K109&lt;&gt;0),AND(E109&lt;&gt;0,F109&lt;&gt;0),'Etape n°1 - Données d''entrée'!$B$11=NRJ!$F$2),IF(L109=0,0,0.03*Schauf*L109*((L213/L109)-1)),"NC")</f>
        <v>NC</v>
      </c>
      <c r="Q109" s="63" t="e">
        <f t="shared" si="12"/>
        <v>#N/A</v>
      </c>
      <c r="R109" s="63">
        <f t="shared" si="21"/>
        <v>0</v>
      </c>
      <c r="S109" t="str">
        <f t="shared" si="22"/>
        <v>Décembre 2017 à Octobre 2018</v>
      </c>
      <c r="U109">
        <f t="shared" si="13"/>
        <v>0</v>
      </c>
      <c r="V109">
        <f t="shared" si="14"/>
        <v>0</v>
      </c>
      <c r="W109">
        <f t="shared" si="15"/>
        <v>0</v>
      </c>
      <c r="X109">
        <f t="shared" si="16"/>
        <v>0</v>
      </c>
      <c r="Y109">
        <f t="shared" si="17"/>
        <v>0</v>
      </c>
      <c r="Z109">
        <f t="shared" si="18"/>
        <v>0</v>
      </c>
      <c r="AA109">
        <f t="shared" si="19"/>
        <v>0</v>
      </c>
      <c r="AB109">
        <f t="shared" si="20"/>
        <v>0</v>
      </c>
    </row>
    <row r="110" spans="1:28" outlineLevel="1" x14ac:dyDescent="0.45">
      <c r="A110">
        <v>106</v>
      </c>
      <c r="C110">
        <v>2018</v>
      </c>
      <c r="D110" s="46">
        <f>IF('Etape n°2 - Vos consommations'!C108&lt;&gt;0,'Etape n°2 - Vos consommations'!C108,SUM(Calculs!D111:D122))</f>
        <v>0</v>
      </c>
      <c r="E110" s="46">
        <f>'Etape n°2 - Vos consommations'!D108</f>
        <v>0</v>
      </c>
      <c r="F110" s="46">
        <f>'Etape n°2 - Vos consommations'!E108</f>
        <v>0</v>
      </c>
      <c r="G110" s="46">
        <f>'Etape n°2 - Vos consommations'!F108</f>
        <v>0</v>
      </c>
      <c r="H110" s="46">
        <f>'Etape n°2 - Vos consommations'!G108</f>
        <v>0</v>
      </c>
      <c r="I110" s="46">
        <f>'Etape n°2 - Vos consommations'!H108</f>
        <v>0</v>
      </c>
      <c r="J110" s="46">
        <f>'Etape n°2 - Vos consommations'!I108</f>
        <v>0</v>
      </c>
      <c r="K110" s="46">
        <f>'Etape n°2 - Vos consommations'!J108</f>
        <v>0</v>
      </c>
      <c r="L110" s="62" t="e">
        <f>SUM(L111:L122)</f>
        <v>#N/A</v>
      </c>
      <c r="M110" s="62"/>
      <c r="N110" s="63" t="e">
        <f>IF(L110=0,0,IF('Etape n°1 - Données d''entrée'!B87&lt;&gt;Calculs!$D$5,HLOOKUP('Etape n°1 - Données d''entrée'!$B$11,Calculs!$D$5:$K$335,A110,FALSE))*((L214/L110)-1))</f>
        <v>#N/A</v>
      </c>
      <c r="O110" s="63"/>
      <c r="P110" s="63" t="str">
        <f>IF(OR(AND(E110&lt;&gt;0,G110&lt;&gt;0),AND(E110&lt;&gt;0,I110&lt;&gt;0),AND(E110&lt;&gt;0,H110&lt;&gt;0),AND(E110&lt;&gt;0,J110&lt;&gt;0),AND(E110&lt;&gt;0,K110&lt;&gt;0),AND(E110&lt;&gt;0,F110&lt;&gt;0),'Etape n°1 - Données d''entrée'!$B$11=NRJ!$F$2),IF(L110=0,0,0.03*Schauf*L110*((L214/L110)-1)),"NC")</f>
        <v>NC</v>
      </c>
      <c r="Q110" s="63" t="e">
        <f t="shared" si="12"/>
        <v>#N/A</v>
      </c>
      <c r="R110" s="63">
        <f>IF(SUM(D110:K110)=0,0,Q110)</f>
        <v>0</v>
      </c>
      <c r="S110" t="str">
        <f>S111</f>
        <v>Janvier 2018 à Décembre 2018</v>
      </c>
      <c r="U110">
        <f t="shared" si="13"/>
        <v>0</v>
      </c>
      <c r="V110">
        <f t="shared" si="14"/>
        <v>0</v>
      </c>
      <c r="W110">
        <f t="shared" si="15"/>
        <v>0</v>
      </c>
      <c r="X110">
        <f t="shared" si="16"/>
        <v>0</v>
      </c>
      <c r="Y110">
        <f t="shared" si="17"/>
        <v>0</v>
      </c>
      <c r="Z110">
        <f t="shared" si="18"/>
        <v>0</v>
      </c>
      <c r="AA110">
        <f t="shared" si="19"/>
        <v>0</v>
      </c>
      <c r="AB110">
        <f t="shared" si="20"/>
        <v>0</v>
      </c>
    </row>
    <row r="111" spans="1:28" outlineLevel="1" x14ac:dyDescent="0.45">
      <c r="A111">
        <v>107</v>
      </c>
      <c r="B111" t="s">
        <v>72</v>
      </c>
      <c r="C111">
        <v>2018</v>
      </c>
      <c r="D111" s="46">
        <f>'Etape n°2 - Vos consommations'!C109</f>
        <v>0</v>
      </c>
      <c r="E111" s="46">
        <f>'Etape n°2 - Vos consommations'!D109</f>
        <v>0</v>
      </c>
      <c r="F111" s="46">
        <f>'Etape n°2 - Vos consommations'!E109</f>
        <v>0</v>
      </c>
      <c r="G111" s="46">
        <f>'Etape n°2 - Vos consommations'!F109</f>
        <v>0</v>
      </c>
      <c r="H111" s="46">
        <f>'Etape n°2 - Vos consommations'!G109</f>
        <v>0</v>
      </c>
      <c r="I111" s="46">
        <f>'Etape n°2 - Vos consommations'!H109</f>
        <v>0</v>
      </c>
      <c r="J111" s="46">
        <f>'Etape n°2 - Vos consommations'!I109</f>
        <v>0</v>
      </c>
      <c r="K111" s="46">
        <f>'Etape n°2 - Vos consommations'!J109</f>
        <v>0</v>
      </c>
      <c r="L111" s="62" t="e">
        <f>IF($C$2="H1a",'DJU16'!C2,IF($C$2="H2a",'DJU16'!L2,IF($C$2="H1b",'DJU16'!U2,IF($C$2="H2b",'DJU16'!AD2,IF($C$2="H1c",'DJU16'!AM2,IF($C$2="H2c",'DJU16'!AV2,IF($C$2="H2d",'DJU16'!BE2,IF($C$2="H3",'DJU16'!BN2,"erreur"))))))))</f>
        <v>#N/A</v>
      </c>
      <c r="M111" s="62"/>
      <c r="N111" s="63" t="e">
        <f>IF(L111=0,0,IF('Etape n°1 - Données d''entrée'!B88&lt;&gt;Calculs!$D$5,HLOOKUP('Etape n°1 - Données d''entrée'!$B$11,Calculs!$D$5:$K$335,A111,FALSE))*((L215/L111)-1))</f>
        <v>#N/A</v>
      </c>
      <c r="O111" s="63"/>
      <c r="P111" s="63" t="str">
        <f>IF(OR(AND(E111&lt;&gt;0,G111&lt;&gt;0),AND(E111&lt;&gt;0,I111&lt;&gt;0),AND(E111&lt;&gt;0,H111&lt;&gt;0),AND(E111&lt;&gt;0,J111&lt;&gt;0),AND(E111&lt;&gt;0,K111&lt;&gt;0),AND(E111&lt;&gt;0,F111&lt;&gt;0),'Etape n°1 - Données d''entrée'!$B$11=NRJ!$F$2),IF(L111=0,0,0.03*Schauf*L111*((L215/L111)-1)),"NC")</f>
        <v>NC</v>
      </c>
      <c r="Q111" s="63" t="e">
        <f t="shared" si="12"/>
        <v>#N/A</v>
      </c>
      <c r="R111" s="63">
        <f t="shared" si="21"/>
        <v>0</v>
      </c>
      <c r="S111" t="str">
        <f t="shared" si="22"/>
        <v>Janvier 2018 à Décembre 2018</v>
      </c>
      <c r="U111">
        <f t="shared" si="13"/>
        <v>0</v>
      </c>
      <c r="V111">
        <f t="shared" si="14"/>
        <v>0</v>
      </c>
      <c r="W111">
        <f t="shared" si="15"/>
        <v>0</v>
      </c>
      <c r="X111">
        <f t="shared" si="16"/>
        <v>0</v>
      </c>
      <c r="Y111">
        <f t="shared" si="17"/>
        <v>0</v>
      </c>
      <c r="Z111">
        <f t="shared" si="18"/>
        <v>0</v>
      </c>
      <c r="AA111">
        <f t="shared" si="19"/>
        <v>0</v>
      </c>
      <c r="AB111">
        <f t="shared" si="20"/>
        <v>0</v>
      </c>
    </row>
    <row r="112" spans="1:28" outlineLevel="1" x14ac:dyDescent="0.45">
      <c r="A112">
        <v>108</v>
      </c>
      <c r="B112" t="s">
        <v>73</v>
      </c>
      <c r="C112">
        <v>2018</v>
      </c>
      <c r="D112" s="46">
        <f>'Etape n°2 - Vos consommations'!C110</f>
        <v>0</v>
      </c>
      <c r="E112" s="46">
        <f>'Etape n°2 - Vos consommations'!D110</f>
        <v>0</v>
      </c>
      <c r="F112" s="46">
        <f>'Etape n°2 - Vos consommations'!E110</f>
        <v>0</v>
      </c>
      <c r="G112" s="46">
        <f>'Etape n°2 - Vos consommations'!F110</f>
        <v>0</v>
      </c>
      <c r="H112" s="46">
        <f>'Etape n°2 - Vos consommations'!G110</f>
        <v>0</v>
      </c>
      <c r="I112" s="46">
        <f>'Etape n°2 - Vos consommations'!H110</f>
        <v>0</v>
      </c>
      <c r="J112" s="46">
        <f>'Etape n°2 - Vos consommations'!I110</f>
        <v>0</v>
      </c>
      <c r="K112" s="46">
        <f>'Etape n°2 - Vos consommations'!J110</f>
        <v>0</v>
      </c>
      <c r="L112" s="62" t="e">
        <f>IF($C$2="H1a",'DJU16'!C3,IF($C$2="H2a",'DJU16'!L3,IF($C$2="H1b",'DJU16'!U3,IF($C$2="H2b",'DJU16'!AD3,IF($C$2="H1c",'DJU16'!AM3,IF($C$2="H2c",'DJU16'!AV3,IF($C$2="H2d",'DJU16'!BE3,IF($C$2="H3",'DJU16'!BN3,"erreur"))))))))</f>
        <v>#N/A</v>
      </c>
      <c r="M112" s="62"/>
      <c r="N112" s="63" t="e">
        <f>IF(L112=0,0,IF('Etape n°1 - Données d''entrée'!B89&lt;&gt;Calculs!$D$5,HLOOKUP('Etape n°1 - Données d''entrée'!$B$11,Calculs!$D$5:$K$335,A112,FALSE))*((L216/L112)-1))</f>
        <v>#N/A</v>
      </c>
      <c r="O112" s="63"/>
      <c r="P112" s="63" t="str">
        <f>IF(OR(AND(E112&lt;&gt;0,G112&lt;&gt;0),AND(E112&lt;&gt;0,I112&lt;&gt;0),AND(E112&lt;&gt;0,H112&lt;&gt;0),AND(E112&lt;&gt;0,J112&lt;&gt;0),AND(E112&lt;&gt;0,K112&lt;&gt;0),AND(E112&lt;&gt;0,F112&lt;&gt;0),'Etape n°1 - Données d''entrée'!$B$11=NRJ!$F$2),IF(L112=0,0,0.03*Schauf*L112*((L216/L112)-1)),"NC")</f>
        <v>NC</v>
      </c>
      <c r="Q112" s="63" t="e">
        <f t="shared" si="12"/>
        <v>#N/A</v>
      </c>
      <c r="R112" s="63">
        <f t="shared" si="21"/>
        <v>0</v>
      </c>
      <c r="S112" t="str">
        <f t="shared" si="22"/>
        <v>Février 2018 à  2019</v>
      </c>
      <c r="U112">
        <f t="shared" si="13"/>
        <v>0</v>
      </c>
      <c r="V112">
        <f t="shared" si="14"/>
        <v>0</v>
      </c>
      <c r="W112">
        <f t="shared" si="15"/>
        <v>0</v>
      </c>
      <c r="X112">
        <f t="shared" si="16"/>
        <v>0</v>
      </c>
      <c r="Y112">
        <f t="shared" si="17"/>
        <v>0</v>
      </c>
      <c r="Z112">
        <f t="shared" si="18"/>
        <v>0</v>
      </c>
      <c r="AA112">
        <f t="shared" si="19"/>
        <v>0</v>
      </c>
      <c r="AB112">
        <f t="shared" si="20"/>
        <v>0</v>
      </c>
    </row>
    <row r="113" spans="1:28" outlineLevel="1" x14ac:dyDescent="0.45">
      <c r="A113">
        <v>109</v>
      </c>
      <c r="B113" t="s">
        <v>74</v>
      </c>
      <c r="C113">
        <v>2018</v>
      </c>
      <c r="D113" s="46">
        <f>'Etape n°2 - Vos consommations'!C111</f>
        <v>0</v>
      </c>
      <c r="E113" s="46">
        <f>'Etape n°2 - Vos consommations'!D111</f>
        <v>0</v>
      </c>
      <c r="F113" s="46">
        <f>'Etape n°2 - Vos consommations'!E111</f>
        <v>0</v>
      </c>
      <c r="G113" s="46">
        <f>'Etape n°2 - Vos consommations'!F111</f>
        <v>0</v>
      </c>
      <c r="H113" s="46">
        <f>'Etape n°2 - Vos consommations'!G111</f>
        <v>0</v>
      </c>
      <c r="I113" s="46">
        <f>'Etape n°2 - Vos consommations'!H111</f>
        <v>0</v>
      </c>
      <c r="J113" s="46">
        <f>'Etape n°2 - Vos consommations'!I111</f>
        <v>0</v>
      </c>
      <c r="K113" s="46">
        <f>'Etape n°2 - Vos consommations'!J111</f>
        <v>0</v>
      </c>
      <c r="L113" s="62" t="e">
        <f>IF($C$2="H1a",'DJU16'!C4,IF($C$2="H2a",'DJU16'!L4,IF($C$2="H1b",'DJU16'!U4,IF($C$2="H2b",'DJU16'!AD4,IF($C$2="H1c",'DJU16'!AM4,IF($C$2="H2c",'DJU16'!AV4,IF($C$2="H2d",'DJU16'!BE4,IF($C$2="H3",'DJU16'!BN4,"erreur"))))))))</f>
        <v>#N/A</v>
      </c>
      <c r="M113" s="62"/>
      <c r="N113" s="63" t="e">
        <f>IF(L113=0,0,IF('Etape n°1 - Données d''entrée'!B90&lt;&gt;Calculs!$D$5,HLOOKUP('Etape n°1 - Données d''entrée'!$B$11,Calculs!$D$5:$K$335,A113,FALSE))*((L217/L113)-1))</f>
        <v>#N/A</v>
      </c>
      <c r="O113" s="63"/>
      <c r="P113" s="63" t="str">
        <f>IF(OR(AND(E113&lt;&gt;0,G113&lt;&gt;0),AND(E113&lt;&gt;0,I113&lt;&gt;0),AND(E113&lt;&gt;0,H113&lt;&gt;0),AND(E113&lt;&gt;0,J113&lt;&gt;0),AND(E113&lt;&gt;0,K113&lt;&gt;0),AND(E113&lt;&gt;0,F113&lt;&gt;0),'Etape n°1 - Données d''entrée'!$B$11=NRJ!$F$2),IF(L113=0,0,0.03*Schauf*L113*((L217/L113)-1)),"NC")</f>
        <v>NC</v>
      </c>
      <c r="Q113" s="63" t="e">
        <f t="shared" si="12"/>
        <v>#N/A</v>
      </c>
      <c r="R113" s="63">
        <f t="shared" si="21"/>
        <v>0</v>
      </c>
      <c r="S113" t="str">
        <f t="shared" si="22"/>
        <v>Mars 2018 à Janvier 2019</v>
      </c>
      <c r="U113">
        <f t="shared" si="13"/>
        <v>0</v>
      </c>
      <c r="V113">
        <f t="shared" si="14"/>
        <v>0</v>
      </c>
      <c r="W113">
        <f t="shared" si="15"/>
        <v>0</v>
      </c>
      <c r="X113">
        <f t="shared" si="16"/>
        <v>0</v>
      </c>
      <c r="Y113">
        <f t="shared" si="17"/>
        <v>0</v>
      </c>
      <c r="Z113">
        <f t="shared" si="18"/>
        <v>0</v>
      </c>
      <c r="AA113">
        <f t="shared" si="19"/>
        <v>0</v>
      </c>
      <c r="AB113">
        <f t="shared" si="20"/>
        <v>0</v>
      </c>
    </row>
    <row r="114" spans="1:28" outlineLevel="1" x14ac:dyDescent="0.45">
      <c r="A114">
        <v>110</v>
      </c>
      <c r="B114" t="s">
        <v>75</v>
      </c>
      <c r="C114">
        <v>2018</v>
      </c>
      <c r="D114" s="46">
        <f>'Etape n°2 - Vos consommations'!C112</f>
        <v>0</v>
      </c>
      <c r="E114" s="46">
        <f>'Etape n°2 - Vos consommations'!D112</f>
        <v>0</v>
      </c>
      <c r="F114" s="46">
        <f>'Etape n°2 - Vos consommations'!E112</f>
        <v>0</v>
      </c>
      <c r="G114" s="46">
        <f>'Etape n°2 - Vos consommations'!F112</f>
        <v>0</v>
      </c>
      <c r="H114" s="46">
        <f>'Etape n°2 - Vos consommations'!G112</f>
        <v>0</v>
      </c>
      <c r="I114" s="46">
        <f>'Etape n°2 - Vos consommations'!H112</f>
        <v>0</v>
      </c>
      <c r="J114" s="46">
        <f>'Etape n°2 - Vos consommations'!I112</f>
        <v>0</v>
      </c>
      <c r="K114" s="46">
        <f>'Etape n°2 - Vos consommations'!J112</f>
        <v>0</v>
      </c>
      <c r="L114" s="62" t="e">
        <f>IF($C$2="H1a",'DJU16'!C5,IF($C$2="H2a",'DJU16'!L5,IF($C$2="H1b",'DJU16'!U5,IF($C$2="H2b",'DJU16'!AD5,IF($C$2="H1c",'DJU16'!AM5,IF($C$2="H2c",'DJU16'!AV5,IF($C$2="H2d",'DJU16'!BE5,IF($C$2="H3",'DJU16'!BN5,"erreur"))))))))</f>
        <v>#N/A</v>
      </c>
      <c r="M114" s="62"/>
      <c r="N114" s="63" t="e">
        <f>IF(L114=0,0,IF('Etape n°1 - Données d''entrée'!B91&lt;&gt;Calculs!$D$5,HLOOKUP('Etape n°1 - Données d''entrée'!$B$11,Calculs!$D$5:$K$335,A114,FALSE))*((L218/L114)-1))</f>
        <v>#N/A</v>
      </c>
      <c r="O114" s="63"/>
      <c r="P114" s="63" t="str">
        <f>IF(OR(AND(E114&lt;&gt;0,G114&lt;&gt;0),AND(E114&lt;&gt;0,I114&lt;&gt;0),AND(E114&lt;&gt;0,H114&lt;&gt;0),AND(E114&lt;&gt;0,J114&lt;&gt;0),AND(E114&lt;&gt;0,K114&lt;&gt;0),AND(E114&lt;&gt;0,F114&lt;&gt;0),'Etape n°1 - Données d''entrée'!$B$11=NRJ!$F$2),IF(L114=0,0,0.03*Schauf*L114*((L218/L114)-1)),"NC")</f>
        <v>NC</v>
      </c>
      <c r="Q114" s="63" t="e">
        <f t="shared" si="12"/>
        <v>#N/A</v>
      </c>
      <c r="R114" s="63">
        <f t="shared" si="21"/>
        <v>0</v>
      </c>
      <c r="S114" t="str">
        <f t="shared" si="22"/>
        <v>Avril 2018 à Février 2019</v>
      </c>
      <c r="U114">
        <f t="shared" si="13"/>
        <v>0</v>
      </c>
      <c r="V114">
        <f t="shared" si="14"/>
        <v>0</v>
      </c>
      <c r="W114">
        <f t="shared" si="15"/>
        <v>0</v>
      </c>
      <c r="X114">
        <f t="shared" si="16"/>
        <v>0</v>
      </c>
      <c r="Y114">
        <f t="shared" si="17"/>
        <v>0</v>
      </c>
      <c r="Z114">
        <f t="shared" si="18"/>
        <v>0</v>
      </c>
      <c r="AA114">
        <f t="shared" si="19"/>
        <v>0</v>
      </c>
      <c r="AB114">
        <f t="shared" si="20"/>
        <v>0</v>
      </c>
    </row>
    <row r="115" spans="1:28" outlineLevel="1" x14ac:dyDescent="0.45">
      <c r="A115">
        <v>111</v>
      </c>
      <c r="B115" t="s">
        <v>76</v>
      </c>
      <c r="C115">
        <v>2018</v>
      </c>
      <c r="D115" s="46">
        <f>'Etape n°2 - Vos consommations'!C113</f>
        <v>0</v>
      </c>
      <c r="E115" s="46">
        <f>'Etape n°2 - Vos consommations'!D113</f>
        <v>0</v>
      </c>
      <c r="F115" s="46">
        <f>'Etape n°2 - Vos consommations'!E113</f>
        <v>0</v>
      </c>
      <c r="G115" s="46">
        <f>'Etape n°2 - Vos consommations'!F113</f>
        <v>0</v>
      </c>
      <c r="H115" s="46">
        <f>'Etape n°2 - Vos consommations'!G113</f>
        <v>0</v>
      </c>
      <c r="I115" s="46">
        <f>'Etape n°2 - Vos consommations'!H113</f>
        <v>0</v>
      </c>
      <c r="J115" s="46">
        <f>'Etape n°2 - Vos consommations'!I113</f>
        <v>0</v>
      </c>
      <c r="K115" s="46">
        <f>'Etape n°2 - Vos consommations'!J113</f>
        <v>0</v>
      </c>
      <c r="L115" s="62" t="e">
        <f>IF($C$2="H1a",'DJU16'!C6,IF($C$2="H2a",'DJU16'!L6,IF($C$2="H1b",'DJU16'!U6,IF($C$2="H2b",'DJU16'!AD6,IF($C$2="H1c",'DJU16'!AM6,IF($C$2="H2c",'DJU16'!AV6,IF($C$2="H2d",'DJU16'!BE6,IF($C$2="H3",'DJU16'!BN6,"erreur"))))))))</f>
        <v>#N/A</v>
      </c>
      <c r="M115" s="62"/>
      <c r="N115" s="63" t="e">
        <f>IF(L115=0,0,IF('Etape n°1 - Données d''entrée'!B92&lt;&gt;Calculs!$D$5,HLOOKUP('Etape n°1 - Données d''entrée'!$B$11,Calculs!$D$5:$K$335,A115,FALSE))*((L219/L115)-1))</f>
        <v>#N/A</v>
      </c>
      <c r="O115" s="63"/>
      <c r="P115" s="63" t="str">
        <f>IF(OR(AND(E115&lt;&gt;0,G115&lt;&gt;0),AND(E115&lt;&gt;0,I115&lt;&gt;0),AND(E115&lt;&gt;0,H115&lt;&gt;0),AND(E115&lt;&gt;0,J115&lt;&gt;0),AND(E115&lt;&gt;0,K115&lt;&gt;0),AND(E115&lt;&gt;0,F115&lt;&gt;0),'Etape n°1 - Données d''entrée'!$B$11=NRJ!$F$2),IF(L115=0,0,0.03*Schauf*L115*((L219/L115)-1)),"NC")</f>
        <v>NC</v>
      </c>
      <c r="Q115" s="63" t="e">
        <f t="shared" si="12"/>
        <v>#N/A</v>
      </c>
      <c r="R115" s="63">
        <f t="shared" si="21"/>
        <v>0</v>
      </c>
      <c r="S115" t="str">
        <f t="shared" si="22"/>
        <v>Mai 2018 à Mars 2019</v>
      </c>
      <c r="U115">
        <f t="shared" si="13"/>
        <v>0</v>
      </c>
      <c r="V115">
        <f t="shared" si="14"/>
        <v>0</v>
      </c>
      <c r="W115">
        <f t="shared" si="15"/>
        <v>0</v>
      </c>
      <c r="X115">
        <f t="shared" si="16"/>
        <v>0</v>
      </c>
      <c r="Y115">
        <f t="shared" si="17"/>
        <v>0</v>
      </c>
      <c r="Z115">
        <f t="shared" si="18"/>
        <v>0</v>
      </c>
      <c r="AA115">
        <f t="shared" si="19"/>
        <v>0</v>
      </c>
      <c r="AB115">
        <f t="shared" si="20"/>
        <v>0</v>
      </c>
    </row>
    <row r="116" spans="1:28" outlineLevel="1" x14ac:dyDescent="0.45">
      <c r="A116">
        <v>112</v>
      </c>
      <c r="B116" t="s">
        <v>77</v>
      </c>
      <c r="C116">
        <v>2018</v>
      </c>
      <c r="D116" s="46">
        <f>'Etape n°2 - Vos consommations'!C114</f>
        <v>0</v>
      </c>
      <c r="E116" s="46">
        <f>'Etape n°2 - Vos consommations'!D114</f>
        <v>0</v>
      </c>
      <c r="F116" s="46">
        <f>'Etape n°2 - Vos consommations'!E114</f>
        <v>0</v>
      </c>
      <c r="G116" s="46">
        <f>'Etape n°2 - Vos consommations'!F114</f>
        <v>0</v>
      </c>
      <c r="H116" s="46">
        <f>'Etape n°2 - Vos consommations'!G114</f>
        <v>0</v>
      </c>
      <c r="I116" s="46">
        <f>'Etape n°2 - Vos consommations'!H114</f>
        <v>0</v>
      </c>
      <c r="J116" s="46">
        <f>'Etape n°2 - Vos consommations'!I114</f>
        <v>0</v>
      </c>
      <c r="K116" s="46">
        <f>'Etape n°2 - Vos consommations'!J114</f>
        <v>0</v>
      </c>
      <c r="L116" s="62" t="e">
        <f>IF($C$2="H1a",'DJU16'!C7,IF($C$2="H2a",'DJU16'!L7,IF($C$2="H1b",'DJU16'!U7,IF($C$2="H2b",'DJU16'!AD7,IF($C$2="H1c",'DJU16'!AM7,IF($C$2="H2c",'DJU16'!AV7,IF($C$2="H2d",'DJU16'!BE7,IF($C$2="H3",'DJU16'!BN7,"erreur"))))))))</f>
        <v>#N/A</v>
      </c>
      <c r="M116" s="62"/>
      <c r="N116" s="63" t="e">
        <f>IF(L116=0,0,IF('Etape n°1 - Données d''entrée'!B93&lt;&gt;Calculs!$D$5,HLOOKUP('Etape n°1 - Données d''entrée'!$B$11,Calculs!$D$5:$K$335,A116,FALSE))*((L220/L116)-1))</f>
        <v>#N/A</v>
      </c>
      <c r="O116" s="63"/>
      <c r="P116" s="63" t="str">
        <f>IF(OR(AND(E116&lt;&gt;0,G116&lt;&gt;0),AND(E116&lt;&gt;0,I116&lt;&gt;0),AND(E116&lt;&gt;0,H116&lt;&gt;0),AND(E116&lt;&gt;0,J116&lt;&gt;0),AND(E116&lt;&gt;0,K116&lt;&gt;0),AND(E116&lt;&gt;0,F116&lt;&gt;0),'Etape n°1 - Données d''entrée'!$B$11=NRJ!$F$2),IF(L116=0,0,0.03*Schauf*L116*((L220/L116)-1)),"NC")</f>
        <v>NC</v>
      </c>
      <c r="Q116" s="63" t="e">
        <f t="shared" si="12"/>
        <v>#N/A</v>
      </c>
      <c r="R116" s="63">
        <f t="shared" si="21"/>
        <v>0</v>
      </c>
      <c r="S116" t="str">
        <f t="shared" si="22"/>
        <v>Juin 2018 à Avril 2019</v>
      </c>
      <c r="U116">
        <f t="shared" si="13"/>
        <v>0</v>
      </c>
      <c r="V116">
        <f t="shared" si="14"/>
        <v>0</v>
      </c>
      <c r="W116">
        <f t="shared" si="15"/>
        <v>0</v>
      </c>
      <c r="X116">
        <f t="shared" si="16"/>
        <v>0</v>
      </c>
      <c r="Y116">
        <f t="shared" si="17"/>
        <v>0</v>
      </c>
      <c r="Z116">
        <f t="shared" si="18"/>
        <v>0</v>
      </c>
      <c r="AA116">
        <f t="shared" si="19"/>
        <v>0</v>
      </c>
      <c r="AB116">
        <f t="shared" si="20"/>
        <v>0</v>
      </c>
    </row>
    <row r="117" spans="1:28" outlineLevel="1" x14ac:dyDescent="0.45">
      <c r="A117">
        <v>113</v>
      </c>
      <c r="B117" t="s">
        <v>78</v>
      </c>
      <c r="C117">
        <v>2018</v>
      </c>
      <c r="D117" s="46">
        <f>'Etape n°2 - Vos consommations'!C115</f>
        <v>0</v>
      </c>
      <c r="E117" s="46">
        <f>'Etape n°2 - Vos consommations'!D115</f>
        <v>0</v>
      </c>
      <c r="F117" s="46">
        <f>'Etape n°2 - Vos consommations'!E115</f>
        <v>0</v>
      </c>
      <c r="G117" s="46">
        <f>'Etape n°2 - Vos consommations'!F115</f>
        <v>0</v>
      </c>
      <c r="H117" s="46">
        <f>'Etape n°2 - Vos consommations'!G115</f>
        <v>0</v>
      </c>
      <c r="I117" s="46">
        <f>'Etape n°2 - Vos consommations'!H115</f>
        <v>0</v>
      </c>
      <c r="J117" s="46">
        <f>'Etape n°2 - Vos consommations'!I115</f>
        <v>0</v>
      </c>
      <c r="K117" s="46">
        <f>'Etape n°2 - Vos consommations'!J115</f>
        <v>0</v>
      </c>
      <c r="L117" s="62" t="e">
        <f>IF($C$2="H1a",'DJU16'!C8,IF($C$2="H2a",'DJU16'!L8,IF($C$2="H1b",'DJU16'!U8,IF($C$2="H2b",'DJU16'!AD8,IF($C$2="H1c",'DJU16'!AM8,IF($C$2="H2c",'DJU16'!AV8,IF($C$2="H2d",'DJU16'!BE8,IF($C$2="H3",'DJU16'!BN8,"erreur"))))))))</f>
        <v>#N/A</v>
      </c>
      <c r="M117" s="62"/>
      <c r="N117" s="63" t="e">
        <f>IF(L117=0,0,IF('Etape n°1 - Données d''entrée'!B94&lt;&gt;Calculs!$D$5,HLOOKUP('Etape n°1 - Données d''entrée'!$B$11,Calculs!$D$5:$K$335,A117,FALSE))*((L221/L117)-1))</f>
        <v>#N/A</v>
      </c>
      <c r="O117" s="63"/>
      <c r="P117" s="63" t="str">
        <f>IF(OR(AND(E117&lt;&gt;0,G117&lt;&gt;0),AND(E117&lt;&gt;0,I117&lt;&gt;0),AND(E117&lt;&gt;0,H117&lt;&gt;0),AND(E117&lt;&gt;0,J117&lt;&gt;0),AND(E117&lt;&gt;0,K117&lt;&gt;0),AND(E117&lt;&gt;0,F117&lt;&gt;0),'Etape n°1 - Données d''entrée'!$B$11=NRJ!$F$2),IF(L117=0,0,0.03*Schauf*L117*((L221/L117)-1)),"NC")</f>
        <v>NC</v>
      </c>
      <c r="Q117" s="63" t="e">
        <f t="shared" si="12"/>
        <v>#N/A</v>
      </c>
      <c r="R117" s="63">
        <f t="shared" si="21"/>
        <v>0</v>
      </c>
      <c r="S117" t="str">
        <f t="shared" si="22"/>
        <v>Juillet 2018 à Mai 2019</v>
      </c>
      <c r="U117">
        <f t="shared" si="13"/>
        <v>0</v>
      </c>
      <c r="V117">
        <f t="shared" si="14"/>
        <v>0</v>
      </c>
      <c r="W117">
        <f t="shared" si="15"/>
        <v>0</v>
      </c>
      <c r="X117">
        <f t="shared" si="16"/>
        <v>0</v>
      </c>
      <c r="Y117">
        <f t="shared" si="17"/>
        <v>0</v>
      </c>
      <c r="Z117">
        <f t="shared" si="18"/>
        <v>0</v>
      </c>
      <c r="AA117">
        <f t="shared" si="19"/>
        <v>0</v>
      </c>
      <c r="AB117">
        <f t="shared" si="20"/>
        <v>0</v>
      </c>
    </row>
    <row r="118" spans="1:28" outlineLevel="1" x14ac:dyDescent="0.45">
      <c r="A118">
        <v>114</v>
      </c>
      <c r="B118" t="s">
        <v>79</v>
      </c>
      <c r="C118">
        <v>2018</v>
      </c>
      <c r="D118" s="46">
        <f>'Etape n°2 - Vos consommations'!C116</f>
        <v>0</v>
      </c>
      <c r="E118" s="46">
        <f>'Etape n°2 - Vos consommations'!D116</f>
        <v>0</v>
      </c>
      <c r="F118" s="46">
        <f>'Etape n°2 - Vos consommations'!E116</f>
        <v>0</v>
      </c>
      <c r="G118" s="46">
        <f>'Etape n°2 - Vos consommations'!F116</f>
        <v>0</v>
      </c>
      <c r="H118" s="46">
        <f>'Etape n°2 - Vos consommations'!G116</f>
        <v>0</v>
      </c>
      <c r="I118" s="46">
        <f>'Etape n°2 - Vos consommations'!H116</f>
        <v>0</v>
      </c>
      <c r="J118" s="46">
        <f>'Etape n°2 - Vos consommations'!I116</f>
        <v>0</v>
      </c>
      <c r="K118" s="46">
        <f>'Etape n°2 - Vos consommations'!J116</f>
        <v>0</v>
      </c>
      <c r="L118" s="62" t="e">
        <f>IF($C$2="H1a",'DJU16'!C9,IF($C$2="H2a",'DJU16'!L9,IF($C$2="H1b",'DJU16'!U9,IF($C$2="H2b",'DJU16'!AD9,IF($C$2="H1c",'DJU16'!AM9,IF($C$2="H2c",'DJU16'!AV9,IF($C$2="H2d",'DJU16'!BE9,IF($C$2="H3",'DJU16'!BN9,"erreur"))))))))</f>
        <v>#N/A</v>
      </c>
      <c r="M118" s="62"/>
      <c r="N118" s="63" t="e">
        <f>IF(L118=0,0,IF('Etape n°1 - Données d''entrée'!B95&lt;&gt;Calculs!$D$5,HLOOKUP('Etape n°1 - Données d''entrée'!$B$11,Calculs!$D$5:$K$335,A118,FALSE))*((L222/L118)-1))</f>
        <v>#N/A</v>
      </c>
      <c r="O118" s="63"/>
      <c r="P118" s="63" t="str">
        <f>IF(OR(AND(E118&lt;&gt;0,G118&lt;&gt;0),AND(E118&lt;&gt;0,I118&lt;&gt;0),AND(E118&lt;&gt;0,H118&lt;&gt;0),AND(E118&lt;&gt;0,J118&lt;&gt;0),AND(E118&lt;&gt;0,K118&lt;&gt;0),AND(E118&lt;&gt;0,F118&lt;&gt;0),'Etape n°1 - Données d''entrée'!$B$11=NRJ!$F$2),IF(L118=0,0,0.03*Schauf*L118*((L222/L118)-1)),"NC")</f>
        <v>NC</v>
      </c>
      <c r="Q118" s="63" t="e">
        <f t="shared" si="12"/>
        <v>#N/A</v>
      </c>
      <c r="R118" s="63">
        <f t="shared" si="21"/>
        <v>0</v>
      </c>
      <c r="S118" t="str">
        <f t="shared" si="22"/>
        <v>Août 2018 à Juin 2019</v>
      </c>
      <c r="U118">
        <f t="shared" si="13"/>
        <v>0</v>
      </c>
      <c r="V118">
        <f t="shared" si="14"/>
        <v>0</v>
      </c>
      <c r="W118">
        <f t="shared" si="15"/>
        <v>0</v>
      </c>
      <c r="X118">
        <f t="shared" si="16"/>
        <v>0</v>
      </c>
      <c r="Y118">
        <f t="shared" si="17"/>
        <v>0</v>
      </c>
      <c r="Z118">
        <f t="shared" si="18"/>
        <v>0</v>
      </c>
      <c r="AA118">
        <f t="shared" si="19"/>
        <v>0</v>
      </c>
      <c r="AB118">
        <f t="shared" si="20"/>
        <v>0</v>
      </c>
    </row>
    <row r="119" spans="1:28" outlineLevel="1" x14ac:dyDescent="0.45">
      <c r="A119">
        <v>115</v>
      </c>
      <c r="B119" t="s">
        <v>80</v>
      </c>
      <c r="C119">
        <v>2018</v>
      </c>
      <c r="D119" s="46">
        <f>'Etape n°2 - Vos consommations'!C117</f>
        <v>0</v>
      </c>
      <c r="E119" s="46">
        <f>'Etape n°2 - Vos consommations'!D117</f>
        <v>0</v>
      </c>
      <c r="F119" s="46">
        <f>'Etape n°2 - Vos consommations'!E117</f>
        <v>0</v>
      </c>
      <c r="G119" s="46">
        <f>'Etape n°2 - Vos consommations'!F117</f>
        <v>0</v>
      </c>
      <c r="H119" s="46">
        <f>'Etape n°2 - Vos consommations'!G117</f>
        <v>0</v>
      </c>
      <c r="I119" s="46">
        <f>'Etape n°2 - Vos consommations'!H117</f>
        <v>0</v>
      </c>
      <c r="J119" s="46">
        <f>'Etape n°2 - Vos consommations'!I117</f>
        <v>0</v>
      </c>
      <c r="K119" s="46">
        <f>'Etape n°2 - Vos consommations'!J117</f>
        <v>0</v>
      </c>
      <c r="L119" s="62" t="e">
        <f>IF($C$2="H1a",'DJU16'!C10,IF($C$2="H2a",'DJU16'!L10,IF($C$2="H1b",'DJU16'!U10,IF($C$2="H2b",'DJU16'!AD10,IF($C$2="H1c",'DJU16'!AM10,IF($C$2="H2c",'DJU16'!AV10,IF($C$2="H2d",'DJU16'!BE10,IF($C$2="H3",'DJU16'!BN10,"erreur"))))))))</f>
        <v>#N/A</v>
      </c>
      <c r="M119" s="62"/>
      <c r="N119" s="63" t="e">
        <f>IF(L119=0,0,IF('Etape n°1 - Données d''entrée'!B96&lt;&gt;Calculs!$D$5,HLOOKUP('Etape n°1 - Données d''entrée'!$B$11,Calculs!$D$5:$K$335,A119,FALSE))*((L223/L119)-1))</f>
        <v>#N/A</v>
      </c>
      <c r="O119" s="63"/>
      <c r="P119" s="63" t="str">
        <f>IF(OR(AND(E119&lt;&gt;0,G119&lt;&gt;0),AND(E119&lt;&gt;0,I119&lt;&gt;0),AND(E119&lt;&gt;0,H119&lt;&gt;0),AND(E119&lt;&gt;0,J119&lt;&gt;0),AND(E119&lt;&gt;0,K119&lt;&gt;0),AND(E119&lt;&gt;0,F119&lt;&gt;0),'Etape n°1 - Données d''entrée'!$B$11=NRJ!$F$2),IF(L119=0,0,0.03*Schauf*L119*((L223/L119)-1)),"NC")</f>
        <v>NC</v>
      </c>
      <c r="Q119" s="63" t="e">
        <f t="shared" si="12"/>
        <v>#N/A</v>
      </c>
      <c r="R119" s="63">
        <f t="shared" si="21"/>
        <v>0</v>
      </c>
      <c r="S119" t="str">
        <f t="shared" si="22"/>
        <v>Septembre 2018 à Juillet 2019</v>
      </c>
      <c r="U119">
        <f t="shared" si="13"/>
        <v>0</v>
      </c>
      <c r="V119">
        <f t="shared" si="14"/>
        <v>0</v>
      </c>
      <c r="W119">
        <f t="shared" si="15"/>
        <v>0</v>
      </c>
      <c r="X119">
        <f t="shared" si="16"/>
        <v>0</v>
      </c>
      <c r="Y119">
        <f t="shared" si="17"/>
        <v>0</v>
      </c>
      <c r="Z119">
        <f t="shared" si="18"/>
        <v>0</v>
      </c>
      <c r="AA119">
        <f t="shared" si="19"/>
        <v>0</v>
      </c>
      <c r="AB119">
        <f t="shared" si="20"/>
        <v>0</v>
      </c>
    </row>
    <row r="120" spans="1:28" outlineLevel="1" x14ac:dyDescent="0.45">
      <c r="A120">
        <v>116</v>
      </c>
      <c r="B120" t="s">
        <v>81</v>
      </c>
      <c r="C120">
        <v>2018</v>
      </c>
      <c r="D120" s="46">
        <f>'Etape n°2 - Vos consommations'!C118</f>
        <v>0</v>
      </c>
      <c r="E120" s="46">
        <f>'Etape n°2 - Vos consommations'!D118</f>
        <v>0</v>
      </c>
      <c r="F120" s="46">
        <f>'Etape n°2 - Vos consommations'!E118</f>
        <v>0</v>
      </c>
      <c r="G120" s="46">
        <f>'Etape n°2 - Vos consommations'!F118</f>
        <v>0</v>
      </c>
      <c r="H120" s="46">
        <f>'Etape n°2 - Vos consommations'!G118</f>
        <v>0</v>
      </c>
      <c r="I120" s="46">
        <f>'Etape n°2 - Vos consommations'!H118</f>
        <v>0</v>
      </c>
      <c r="J120" s="46">
        <f>'Etape n°2 - Vos consommations'!I118</f>
        <v>0</v>
      </c>
      <c r="K120" s="46">
        <f>'Etape n°2 - Vos consommations'!J118</f>
        <v>0</v>
      </c>
      <c r="L120" s="62" t="e">
        <f>IF($C$2="H1a",'DJU16'!C11,IF($C$2="H2a",'DJU16'!L11,IF($C$2="H1b",'DJU16'!U11,IF($C$2="H2b",'DJU16'!AD11,IF($C$2="H1c",'DJU16'!AM11,IF($C$2="H2c",'DJU16'!AV11,IF($C$2="H2d",'DJU16'!BE11,IF($C$2="H3",'DJU16'!BN11,"erreur"))))))))</f>
        <v>#N/A</v>
      </c>
      <c r="M120" s="62"/>
      <c r="N120" s="63" t="e">
        <f>IF(L120=0,0,IF('Etape n°1 - Données d''entrée'!B97&lt;&gt;Calculs!$D$5,HLOOKUP('Etape n°1 - Données d''entrée'!$B$11,Calculs!$D$5:$K$335,A120,FALSE))*((L224/L120)-1))</f>
        <v>#N/A</v>
      </c>
      <c r="O120" s="63"/>
      <c r="P120" s="63" t="str">
        <f>IF(OR(AND(E120&lt;&gt;0,G120&lt;&gt;0),AND(E120&lt;&gt;0,I120&lt;&gt;0),AND(E120&lt;&gt;0,H120&lt;&gt;0),AND(E120&lt;&gt;0,J120&lt;&gt;0),AND(E120&lt;&gt;0,K120&lt;&gt;0),AND(E120&lt;&gt;0,F120&lt;&gt;0),'Etape n°1 - Données d''entrée'!$B$11=NRJ!$F$2),IF(L120=0,0,0.03*Schauf*L120*((L224/L120)-1)),"NC")</f>
        <v>NC</v>
      </c>
      <c r="Q120" s="63" t="e">
        <f t="shared" si="12"/>
        <v>#N/A</v>
      </c>
      <c r="R120" s="63">
        <f t="shared" si="21"/>
        <v>0</v>
      </c>
      <c r="S120" t="str">
        <f t="shared" si="22"/>
        <v>Octobre 2018 à Août 2019</v>
      </c>
      <c r="U120">
        <f t="shared" si="13"/>
        <v>0</v>
      </c>
      <c r="V120">
        <f t="shared" si="14"/>
        <v>0</v>
      </c>
      <c r="W120">
        <f t="shared" si="15"/>
        <v>0</v>
      </c>
      <c r="X120">
        <f t="shared" si="16"/>
        <v>0</v>
      </c>
      <c r="Y120">
        <f t="shared" si="17"/>
        <v>0</v>
      </c>
      <c r="Z120">
        <f t="shared" si="18"/>
        <v>0</v>
      </c>
      <c r="AA120">
        <f t="shared" si="19"/>
        <v>0</v>
      </c>
      <c r="AB120">
        <f t="shared" si="20"/>
        <v>0</v>
      </c>
    </row>
    <row r="121" spans="1:28" outlineLevel="1" x14ac:dyDescent="0.45">
      <c r="A121">
        <v>117</v>
      </c>
      <c r="B121" t="s">
        <v>82</v>
      </c>
      <c r="C121">
        <v>2018</v>
      </c>
      <c r="D121" s="46">
        <f>'Etape n°2 - Vos consommations'!C119</f>
        <v>0</v>
      </c>
      <c r="E121" s="46">
        <f>'Etape n°2 - Vos consommations'!D119</f>
        <v>0</v>
      </c>
      <c r="F121" s="46">
        <f>'Etape n°2 - Vos consommations'!E119</f>
        <v>0</v>
      </c>
      <c r="G121" s="46">
        <f>'Etape n°2 - Vos consommations'!F119</f>
        <v>0</v>
      </c>
      <c r="H121" s="46">
        <f>'Etape n°2 - Vos consommations'!G119</f>
        <v>0</v>
      </c>
      <c r="I121" s="46">
        <f>'Etape n°2 - Vos consommations'!H119</f>
        <v>0</v>
      </c>
      <c r="J121" s="46">
        <f>'Etape n°2 - Vos consommations'!I119</f>
        <v>0</v>
      </c>
      <c r="K121" s="46">
        <f>'Etape n°2 - Vos consommations'!J119</f>
        <v>0</v>
      </c>
      <c r="L121" s="62" t="e">
        <f>IF($C$2="H1a",'DJU16'!C12,IF($C$2="H2a",'DJU16'!L12,IF($C$2="H1b",'DJU16'!U12,IF($C$2="H2b",'DJU16'!AD12,IF($C$2="H1c",'DJU16'!AM12,IF($C$2="H2c",'DJU16'!AV12,IF($C$2="H2d",'DJU16'!BE12,IF($C$2="H3",'DJU16'!BN12,"erreur"))))))))</f>
        <v>#N/A</v>
      </c>
      <c r="M121" s="62"/>
      <c r="N121" s="63" t="e">
        <f>IF(L121=0,0,IF('Etape n°1 - Données d''entrée'!B98&lt;&gt;Calculs!$D$5,HLOOKUP('Etape n°1 - Données d''entrée'!$B$11,Calculs!$D$5:$K$335,A121,FALSE))*((L225/L121)-1))</f>
        <v>#N/A</v>
      </c>
      <c r="O121" s="63"/>
      <c r="P121" s="63" t="str">
        <f>IF(OR(AND(E121&lt;&gt;0,G121&lt;&gt;0),AND(E121&lt;&gt;0,I121&lt;&gt;0),AND(E121&lt;&gt;0,H121&lt;&gt;0),AND(E121&lt;&gt;0,J121&lt;&gt;0),AND(E121&lt;&gt;0,K121&lt;&gt;0),AND(E121&lt;&gt;0,F121&lt;&gt;0),'Etape n°1 - Données d''entrée'!$B$11=NRJ!$F$2),IF(L121=0,0,0.03*Schauf*L121*((L225/L121)-1)),"NC")</f>
        <v>NC</v>
      </c>
      <c r="Q121" s="63" t="e">
        <f t="shared" si="12"/>
        <v>#N/A</v>
      </c>
      <c r="R121" s="63">
        <f t="shared" si="21"/>
        <v>0</v>
      </c>
      <c r="S121" t="str">
        <f t="shared" si="22"/>
        <v>Novembre 2018 à Septembre 2019</v>
      </c>
      <c r="U121">
        <f t="shared" si="13"/>
        <v>0</v>
      </c>
      <c r="V121">
        <f t="shared" si="14"/>
        <v>0</v>
      </c>
      <c r="W121">
        <f t="shared" si="15"/>
        <v>0</v>
      </c>
      <c r="X121">
        <f t="shared" si="16"/>
        <v>0</v>
      </c>
      <c r="Y121">
        <f t="shared" si="17"/>
        <v>0</v>
      </c>
      <c r="Z121">
        <f t="shared" si="18"/>
        <v>0</v>
      </c>
      <c r="AA121">
        <f t="shared" si="19"/>
        <v>0</v>
      </c>
      <c r="AB121">
        <f t="shared" si="20"/>
        <v>0</v>
      </c>
    </row>
    <row r="122" spans="1:28" outlineLevel="1" x14ac:dyDescent="0.45">
      <c r="A122">
        <v>118</v>
      </c>
      <c r="B122" t="s">
        <v>83</v>
      </c>
      <c r="C122">
        <v>2018</v>
      </c>
      <c r="D122" s="46">
        <f>'Etape n°2 - Vos consommations'!C120</f>
        <v>0</v>
      </c>
      <c r="E122" s="46">
        <f>'Etape n°2 - Vos consommations'!D120</f>
        <v>0</v>
      </c>
      <c r="F122" s="46">
        <f>'Etape n°2 - Vos consommations'!E120</f>
        <v>0</v>
      </c>
      <c r="G122" s="46">
        <f>'Etape n°2 - Vos consommations'!F120</f>
        <v>0</v>
      </c>
      <c r="H122" s="46">
        <f>'Etape n°2 - Vos consommations'!G120</f>
        <v>0</v>
      </c>
      <c r="I122" s="46">
        <f>'Etape n°2 - Vos consommations'!H120</f>
        <v>0</v>
      </c>
      <c r="J122" s="46">
        <f>'Etape n°2 - Vos consommations'!I120</f>
        <v>0</v>
      </c>
      <c r="K122" s="46">
        <f>'Etape n°2 - Vos consommations'!J120</f>
        <v>0</v>
      </c>
      <c r="L122" s="62" t="e">
        <f>IF($C$2="H1a",'DJU16'!C13,IF($C$2="H2a",'DJU16'!L13,IF($C$2="H1b",'DJU16'!U13,IF($C$2="H2b",'DJU16'!AD13,IF($C$2="H1c",'DJU16'!AM13,IF($C$2="H2c",'DJU16'!AV13,IF($C$2="H2d",'DJU16'!BE13,IF($C$2="H3",'DJU16'!BN13,"erreur"))))))))</f>
        <v>#N/A</v>
      </c>
      <c r="M122" s="62"/>
      <c r="N122" s="63" t="e">
        <f>IF(L122=0,0,IF('Etape n°1 - Données d''entrée'!B99&lt;&gt;Calculs!$D$5,HLOOKUP('Etape n°1 - Données d''entrée'!$B$11,Calculs!$D$5:$K$335,A122,FALSE))*((L226/L122)-1))</f>
        <v>#N/A</v>
      </c>
      <c r="O122" s="63"/>
      <c r="P122" s="63" t="str">
        <f>IF(OR(AND(E122&lt;&gt;0,G122&lt;&gt;0),AND(E122&lt;&gt;0,I122&lt;&gt;0),AND(E122&lt;&gt;0,H122&lt;&gt;0),AND(E122&lt;&gt;0,J122&lt;&gt;0),AND(E122&lt;&gt;0,K122&lt;&gt;0),AND(E122&lt;&gt;0,F122&lt;&gt;0),'Etape n°1 - Données d''entrée'!$B$11=NRJ!$F$2),IF(L122=0,0,0.03*Schauf*L122*((L226/L122)-1)),"NC")</f>
        <v>NC</v>
      </c>
      <c r="Q122" s="63" t="e">
        <f t="shared" si="12"/>
        <v>#N/A</v>
      </c>
      <c r="R122" s="63">
        <f t="shared" si="21"/>
        <v>0</v>
      </c>
      <c r="S122" t="str">
        <f t="shared" si="22"/>
        <v>Décembre 2018 à Octobre 2019</v>
      </c>
      <c r="U122">
        <f t="shared" si="13"/>
        <v>0</v>
      </c>
      <c r="V122">
        <f t="shared" si="14"/>
        <v>0</v>
      </c>
      <c r="W122">
        <f t="shared" si="15"/>
        <v>0</v>
      </c>
      <c r="X122">
        <f t="shared" si="16"/>
        <v>0</v>
      </c>
      <c r="Y122">
        <f t="shared" si="17"/>
        <v>0</v>
      </c>
      <c r="Z122">
        <f t="shared" si="18"/>
        <v>0</v>
      </c>
      <c r="AA122">
        <f t="shared" si="19"/>
        <v>0</v>
      </c>
      <c r="AB122">
        <f t="shared" si="20"/>
        <v>0</v>
      </c>
    </row>
    <row r="123" spans="1:28" outlineLevel="1" x14ac:dyDescent="0.45">
      <c r="A123">
        <v>119</v>
      </c>
      <c r="C123">
        <v>2019</v>
      </c>
      <c r="D123" s="46">
        <f>IF('Etape n°2 - Vos consommations'!C121&lt;&gt;0,'Etape n°2 - Vos consommations'!C121,SUM(Calculs!D124:D135))</f>
        <v>0</v>
      </c>
      <c r="E123" s="46">
        <f>'Etape n°2 - Vos consommations'!D121</f>
        <v>0</v>
      </c>
      <c r="F123" s="46">
        <f>'Etape n°2 - Vos consommations'!E121</f>
        <v>0</v>
      </c>
      <c r="G123" s="46">
        <f>'Etape n°2 - Vos consommations'!F121</f>
        <v>0</v>
      </c>
      <c r="H123" s="46">
        <f>'Etape n°2 - Vos consommations'!G121</f>
        <v>0</v>
      </c>
      <c r="I123" s="46">
        <f>'Etape n°2 - Vos consommations'!H121</f>
        <v>0</v>
      </c>
      <c r="J123" s="46">
        <f>'Etape n°2 - Vos consommations'!I121</f>
        <v>0</v>
      </c>
      <c r="K123" s="46">
        <f>'Etape n°2 - Vos consommations'!J121</f>
        <v>0</v>
      </c>
      <c r="L123" s="62" t="e">
        <f>SUM(L124:L135)</f>
        <v>#N/A</v>
      </c>
      <c r="M123" s="62"/>
      <c r="N123" s="63" t="e">
        <f>IF(L123=0,0,IF('Etape n°1 - Données d''entrée'!B100&lt;&gt;Calculs!$D$5,HLOOKUP('Etape n°1 - Données d''entrée'!$B$11,Calculs!$D$5:$K$335,A123,FALSE))*((L227/L123)-1))</f>
        <v>#N/A</v>
      </c>
      <c r="O123" s="63"/>
      <c r="P123" s="63" t="str">
        <f>IF(OR(AND(E123&lt;&gt;0,G123&lt;&gt;0),AND(E123&lt;&gt;0,I123&lt;&gt;0),AND(E123&lt;&gt;0,H123&lt;&gt;0),AND(E123&lt;&gt;0,J123&lt;&gt;0),AND(E123&lt;&gt;0,K123&lt;&gt;0),AND(E123&lt;&gt;0,F123&lt;&gt;0),'Etape n°1 - Données d''entrée'!$B$11=NRJ!$F$2),IF(L123=0,0,0.03*Schauf*L123*((L227/L123)-1)),"NC")</f>
        <v>NC</v>
      </c>
      <c r="Q123" s="63" t="e">
        <f t="shared" si="12"/>
        <v>#N/A</v>
      </c>
      <c r="R123" s="63">
        <f>IF(SUM(D123:K123)=0,0,Q123)</f>
        <v>0</v>
      </c>
      <c r="S123" t="str">
        <f>B124&amp;" "&amp;C124&amp;" "&amp;"à"&amp;" "&amp;B135&amp;" "&amp;C135</f>
        <v>Janvier 2019 à Décembre 2019</v>
      </c>
      <c r="U123">
        <f t="shared" si="13"/>
        <v>0</v>
      </c>
      <c r="V123">
        <f t="shared" si="14"/>
        <v>0</v>
      </c>
      <c r="W123">
        <f t="shared" si="15"/>
        <v>0</v>
      </c>
      <c r="X123">
        <f t="shared" si="16"/>
        <v>0</v>
      </c>
      <c r="Y123">
        <f t="shared" si="17"/>
        <v>0</v>
      </c>
      <c r="Z123">
        <f t="shared" si="18"/>
        <v>0</v>
      </c>
      <c r="AA123">
        <f t="shared" si="19"/>
        <v>0</v>
      </c>
      <c r="AB123">
        <f t="shared" si="20"/>
        <v>0</v>
      </c>
    </row>
    <row r="124" spans="1:28" outlineLevel="1" x14ac:dyDescent="0.45">
      <c r="A124">
        <v>120</v>
      </c>
      <c r="B124" t="s">
        <v>72</v>
      </c>
      <c r="C124">
        <v>2019</v>
      </c>
      <c r="D124" s="46">
        <f>'Etape n°2 - Vos consommations'!C122</f>
        <v>0</v>
      </c>
      <c r="E124" s="46">
        <f>'Etape n°2 - Vos consommations'!D122</f>
        <v>0</v>
      </c>
      <c r="F124" s="46">
        <f>'Etape n°2 - Vos consommations'!E122</f>
        <v>0</v>
      </c>
      <c r="G124" s="46">
        <f>'Etape n°2 - Vos consommations'!F122</f>
        <v>0</v>
      </c>
      <c r="H124" s="46">
        <f>'Etape n°2 - Vos consommations'!G122</f>
        <v>0</v>
      </c>
      <c r="I124" s="46">
        <f>'Etape n°2 - Vos consommations'!H122</f>
        <v>0</v>
      </c>
      <c r="J124" s="46">
        <f>'Etape n°2 - Vos consommations'!I122</f>
        <v>0</v>
      </c>
      <c r="K124" s="46">
        <f>'Etape n°2 - Vos consommations'!J122</f>
        <v>0</v>
      </c>
      <c r="L124" s="46" t="e">
        <f>IF($C$2="H1a",'DJU16'!B2,IF($C$2="H2a",'DJU16'!K2,IF($C$2="H1b",'DJU16'!T2,IF($C$2="H2b",'DJU16'!AC2,IF($C$2="H1c",'DJU16'!AL2,IF($C$2="H2c",'DJU16'!AU2,IF($C$2="H2d",'DJU16'!BD2,IF($C$2="H3",'DJU16'!BM2,"erreur"))))))))</f>
        <v>#N/A</v>
      </c>
      <c r="M124" s="46"/>
      <c r="N124" s="55" t="e">
        <f>IF(L124=0,0,IF('Etape n°1 - Données d''entrée'!B101&lt;&gt;Calculs!$D$5,HLOOKUP('Etape n°1 - Données d''entrée'!$B$11,Calculs!$D$5:$K$335,A124,FALSE))*((L228/L124)-1))</f>
        <v>#N/A</v>
      </c>
      <c r="P124" s="63" t="str">
        <f>IF(OR(AND(E124&lt;&gt;0,G124&lt;&gt;0),AND(E124&lt;&gt;0,I124&lt;&gt;0),AND(E124&lt;&gt;0,H124&lt;&gt;0),AND(E124&lt;&gt;0,J124&lt;&gt;0),AND(E124&lt;&gt;0,K124&lt;&gt;0),AND(E124&lt;&gt;0,F124&lt;&gt;0),'Etape n°1 - Données d''entrée'!$B$11=NRJ!$F$2),IF(L124=0,0,0.03*Schauf*L124*((L228/L124)-1)),"NC")</f>
        <v>NC</v>
      </c>
      <c r="Q124" s="55" t="e">
        <f t="shared" si="12"/>
        <v>#N/A</v>
      </c>
      <c r="R124" s="55">
        <f>IF(SUM(D123:K123)=0,0,SUM(Q123:Q135))</f>
        <v>0</v>
      </c>
      <c r="S124" t="str">
        <f>S123</f>
        <v>Janvier 2019 à Décembre 2019</v>
      </c>
      <c r="U124">
        <f t="shared" si="13"/>
        <v>0</v>
      </c>
      <c r="V124">
        <f t="shared" si="14"/>
        <v>0</v>
      </c>
      <c r="W124">
        <f t="shared" si="15"/>
        <v>0</v>
      </c>
      <c r="X124">
        <f t="shared" si="16"/>
        <v>0</v>
      </c>
      <c r="Y124">
        <f t="shared" si="17"/>
        <v>0</v>
      </c>
      <c r="Z124">
        <f t="shared" si="18"/>
        <v>0</v>
      </c>
      <c r="AA124">
        <f t="shared" si="19"/>
        <v>0</v>
      </c>
      <c r="AB124">
        <f t="shared" si="20"/>
        <v>0</v>
      </c>
    </row>
    <row r="125" spans="1:28" outlineLevel="1" x14ac:dyDescent="0.45">
      <c r="A125">
        <v>121</v>
      </c>
      <c r="B125" t="s">
        <v>73</v>
      </c>
      <c r="C125">
        <v>2019</v>
      </c>
      <c r="D125" s="46">
        <f>'Etape n°2 - Vos consommations'!C123</f>
        <v>0</v>
      </c>
      <c r="E125" s="46">
        <f>'Etape n°2 - Vos consommations'!D123</f>
        <v>0</v>
      </c>
      <c r="F125" s="46">
        <f>'Etape n°2 - Vos consommations'!E123</f>
        <v>0</v>
      </c>
      <c r="G125" s="46">
        <f>'Etape n°2 - Vos consommations'!F123</f>
        <v>0</v>
      </c>
      <c r="H125" s="46">
        <f>'Etape n°2 - Vos consommations'!G123</f>
        <v>0</v>
      </c>
      <c r="I125" s="46">
        <f>'Etape n°2 - Vos consommations'!H123</f>
        <v>0</v>
      </c>
      <c r="J125" s="46">
        <f>'Etape n°2 - Vos consommations'!I123</f>
        <v>0</v>
      </c>
      <c r="K125" s="46">
        <f>'Etape n°2 - Vos consommations'!J123</f>
        <v>0</v>
      </c>
      <c r="L125" s="46" t="e">
        <f>IF($C$2="H1a",'DJU16'!B3,IF($C$2="H2a",'DJU16'!K3,IF($C$2="H1b",'DJU16'!T3,IF($C$2="H2b",'DJU16'!AC3,IF($C$2="H1c",'DJU16'!AL3,IF($C$2="H2c",'DJU16'!AU3,IF($C$2="H2d",'DJU16'!BD3,IF($C$2="H3",'DJU16'!BM3,"erreur"))))))))</f>
        <v>#N/A</v>
      </c>
      <c r="M125" s="46"/>
      <c r="N125" s="55" t="e">
        <f>IF(L125=0,0,IF('Etape n°1 - Données d''entrée'!B102&lt;&gt;Calculs!$D$5,HLOOKUP('Etape n°1 - Données d''entrée'!$B$11,Calculs!$D$5:$K$335,A125,FALSE))*((L229/L125)-1))</f>
        <v>#N/A</v>
      </c>
      <c r="P125" s="63" t="str">
        <f>IF(OR(AND(E125&lt;&gt;0,G125&lt;&gt;0),AND(E125&lt;&gt;0,I125&lt;&gt;0),AND(E125&lt;&gt;0,H125&lt;&gt;0),AND(E125&lt;&gt;0,J125&lt;&gt;0),AND(E125&lt;&gt;0,K125&lt;&gt;0),AND(E125&lt;&gt;0,F125&lt;&gt;0),'Etape n°1 - Données d''entrée'!$B$11=NRJ!$F$2),IF(L125=0,0,0.03*Schauf*L125*((L229/L125)-1)),"NC")</f>
        <v>NC</v>
      </c>
      <c r="Q125" s="55" t="e">
        <f t="shared" si="12"/>
        <v>#N/A</v>
      </c>
      <c r="R125" s="55"/>
    </row>
    <row r="126" spans="1:28" outlineLevel="1" x14ac:dyDescent="0.45">
      <c r="A126">
        <v>122</v>
      </c>
      <c r="B126" t="s">
        <v>74</v>
      </c>
      <c r="C126">
        <v>2019</v>
      </c>
      <c r="D126" s="46">
        <f>'Etape n°2 - Vos consommations'!C124</f>
        <v>0</v>
      </c>
      <c r="E126" s="46">
        <f>'Etape n°2 - Vos consommations'!D124</f>
        <v>0</v>
      </c>
      <c r="F126" s="46">
        <f>'Etape n°2 - Vos consommations'!E124</f>
        <v>0</v>
      </c>
      <c r="G126" s="46">
        <f>'Etape n°2 - Vos consommations'!F124</f>
        <v>0</v>
      </c>
      <c r="H126" s="46">
        <f>'Etape n°2 - Vos consommations'!G124</f>
        <v>0</v>
      </c>
      <c r="I126" s="46">
        <f>'Etape n°2 - Vos consommations'!H124</f>
        <v>0</v>
      </c>
      <c r="J126" s="46">
        <f>'Etape n°2 - Vos consommations'!I124</f>
        <v>0</v>
      </c>
      <c r="K126" s="46">
        <f>'Etape n°2 - Vos consommations'!J124</f>
        <v>0</v>
      </c>
      <c r="L126" s="46" t="e">
        <f>IF($C$2="H1a",'DJU16'!B4,IF($C$2="H2a",'DJU16'!K4,IF($C$2="H1b",'DJU16'!T4,IF($C$2="H2b",'DJU16'!AC4,IF($C$2="H1c",'DJU16'!AL4,IF($C$2="H2c",'DJU16'!AU4,IF($C$2="H2d",'DJU16'!BD4,IF($C$2="H3",'DJU16'!BM4,"erreur"))))))))</f>
        <v>#N/A</v>
      </c>
      <c r="M126" s="46"/>
      <c r="N126" s="55" t="e">
        <f>IF(L126=0,0,IF('Etape n°1 - Données d''entrée'!B103&lt;&gt;Calculs!$D$5,HLOOKUP('Etape n°1 - Données d''entrée'!$B$11,Calculs!$D$5:$K$335,A126,FALSE))*((L230/L126)-1))</f>
        <v>#N/A</v>
      </c>
      <c r="P126" s="63" t="str">
        <f>IF(OR(AND(E126&lt;&gt;0,G126&lt;&gt;0),AND(E126&lt;&gt;0,I126&lt;&gt;0),AND(E126&lt;&gt;0,H126&lt;&gt;0),AND(E126&lt;&gt;0,J126&lt;&gt;0),AND(E126&lt;&gt;0,K126&lt;&gt;0),AND(E126&lt;&gt;0,F126&lt;&gt;0),'Etape n°1 - Données d''entrée'!$B$11=NRJ!$F$2),IF(L126=0,0,0.03*Schauf*L126*((L230/L126)-1)),"NC")</f>
        <v>NC</v>
      </c>
      <c r="Q126" s="55" t="e">
        <f t="shared" si="12"/>
        <v>#N/A</v>
      </c>
      <c r="R126" s="55"/>
    </row>
    <row r="127" spans="1:28" outlineLevel="1" x14ac:dyDescent="0.45">
      <c r="A127">
        <v>123</v>
      </c>
      <c r="B127" t="s">
        <v>75</v>
      </c>
      <c r="C127">
        <v>2019</v>
      </c>
      <c r="D127" s="46">
        <f>'Etape n°2 - Vos consommations'!C125</f>
        <v>0</v>
      </c>
      <c r="E127" s="46">
        <f>'Etape n°2 - Vos consommations'!D125</f>
        <v>0</v>
      </c>
      <c r="F127" s="46">
        <f>'Etape n°2 - Vos consommations'!E125</f>
        <v>0</v>
      </c>
      <c r="G127" s="46">
        <f>'Etape n°2 - Vos consommations'!F125</f>
        <v>0</v>
      </c>
      <c r="H127" s="46">
        <f>'Etape n°2 - Vos consommations'!G125</f>
        <v>0</v>
      </c>
      <c r="I127" s="46">
        <f>'Etape n°2 - Vos consommations'!H125</f>
        <v>0</v>
      </c>
      <c r="J127" s="46">
        <f>'Etape n°2 - Vos consommations'!I125</f>
        <v>0</v>
      </c>
      <c r="K127" s="46">
        <f>'Etape n°2 - Vos consommations'!J125</f>
        <v>0</v>
      </c>
      <c r="L127" s="46" t="e">
        <f>IF($C$2="H1a",'DJU16'!B5,IF($C$2="H2a",'DJU16'!K5,IF($C$2="H1b",'DJU16'!T5,IF($C$2="H2b",'DJU16'!AC5,IF($C$2="H1c",'DJU16'!AL5,IF($C$2="H2c",'DJU16'!AU5,IF($C$2="H2d",'DJU16'!BD5,IF($C$2="H3",'DJU16'!BM5,"erreur"))))))))</f>
        <v>#N/A</v>
      </c>
      <c r="M127" s="46"/>
      <c r="N127" s="55" t="e">
        <f>IF(L127=0,0,IF('Etape n°1 - Données d''entrée'!B104&lt;&gt;Calculs!$D$5,HLOOKUP('Etape n°1 - Données d''entrée'!$B$11,Calculs!$D$5:$K$335,A127,FALSE))*((L231/L127)-1))</f>
        <v>#N/A</v>
      </c>
      <c r="P127" s="63" t="str">
        <f>IF(OR(AND(E127&lt;&gt;0,G127&lt;&gt;0),AND(E127&lt;&gt;0,I127&lt;&gt;0),AND(E127&lt;&gt;0,H127&lt;&gt;0),AND(E127&lt;&gt;0,J127&lt;&gt;0),AND(E127&lt;&gt;0,K127&lt;&gt;0),AND(E127&lt;&gt;0,F127&lt;&gt;0),'Etape n°1 - Données d''entrée'!$B$11=NRJ!$F$2),IF(L127=0,0,0.03*Schauf*L127*((L231/L127)-1)),"NC")</f>
        <v>NC</v>
      </c>
      <c r="Q127" s="55" t="e">
        <f t="shared" si="12"/>
        <v>#N/A</v>
      </c>
      <c r="R127" s="55"/>
    </row>
    <row r="128" spans="1:28" outlineLevel="1" x14ac:dyDescent="0.45">
      <c r="A128">
        <v>124</v>
      </c>
      <c r="B128" t="s">
        <v>76</v>
      </c>
      <c r="C128">
        <v>2019</v>
      </c>
      <c r="D128" s="46">
        <f>'Etape n°2 - Vos consommations'!C126</f>
        <v>0</v>
      </c>
      <c r="E128" s="46">
        <f>'Etape n°2 - Vos consommations'!D126</f>
        <v>0</v>
      </c>
      <c r="F128" s="46">
        <f>'Etape n°2 - Vos consommations'!E126</f>
        <v>0</v>
      </c>
      <c r="G128" s="46">
        <f>'Etape n°2 - Vos consommations'!F126</f>
        <v>0</v>
      </c>
      <c r="H128" s="46">
        <f>'Etape n°2 - Vos consommations'!G126</f>
        <v>0</v>
      </c>
      <c r="I128" s="46">
        <f>'Etape n°2 - Vos consommations'!H126</f>
        <v>0</v>
      </c>
      <c r="J128" s="46">
        <f>'Etape n°2 - Vos consommations'!I126</f>
        <v>0</v>
      </c>
      <c r="K128" s="46">
        <f>'Etape n°2 - Vos consommations'!J126</f>
        <v>0</v>
      </c>
      <c r="L128" s="46" t="e">
        <f>IF($C$2="H1a",'DJU16'!B6,IF($C$2="H2a",'DJU16'!K6,IF($C$2="H1b",'DJU16'!T6,IF($C$2="H2b",'DJU16'!AC6,IF($C$2="H1c",'DJU16'!AL6,IF($C$2="H2c",'DJU16'!AU6,IF($C$2="H2d",'DJU16'!BD6,IF($C$2="H3",'DJU16'!BM6,"erreur"))))))))</f>
        <v>#N/A</v>
      </c>
      <c r="M128" s="46"/>
      <c r="N128" s="55" t="e">
        <f>IF(L128=0,0,IF('Etape n°1 - Données d''entrée'!B105&lt;&gt;Calculs!$D$5,HLOOKUP('Etape n°1 - Données d''entrée'!$B$11,Calculs!$D$5:$K$335,A128,FALSE))*((L232/L128)-1))</f>
        <v>#N/A</v>
      </c>
      <c r="P128" s="63" t="str">
        <f>IF(OR(AND(E128&lt;&gt;0,G128&lt;&gt;0),AND(E128&lt;&gt;0,I128&lt;&gt;0),AND(E128&lt;&gt;0,H128&lt;&gt;0),AND(E128&lt;&gt;0,J128&lt;&gt;0),AND(E128&lt;&gt;0,K128&lt;&gt;0),AND(E128&lt;&gt;0,F128&lt;&gt;0),'Etape n°1 - Données d''entrée'!$B$11=NRJ!$F$2),IF(L128=0,0,0.03*Schauf*L128*((L232/L128)-1)),"NC")</f>
        <v>NC</v>
      </c>
      <c r="Q128" s="55" t="e">
        <f t="shared" si="12"/>
        <v>#N/A</v>
      </c>
      <c r="R128" s="55"/>
    </row>
    <row r="129" spans="1:18" outlineLevel="1" x14ac:dyDescent="0.45">
      <c r="A129">
        <v>125</v>
      </c>
      <c r="B129" t="s">
        <v>77</v>
      </c>
      <c r="C129">
        <v>2019</v>
      </c>
      <c r="D129" s="46">
        <f>'Etape n°2 - Vos consommations'!C127</f>
        <v>0</v>
      </c>
      <c r="E129" s="46">
        <f>'Etape n°2 - Vos consommations'!D127</f>
        <v>0</v>
      </c>
      <c r="F129" s="46">
        <f>'Etape n°2 - Vos consommations'!E127</f>
        <v>0</v>
      </c>
      <c r="G129" s="46">
        <f>'Etape n°2 - Vos consommations'!F127</f>
        <v>0</v>
      </c>
      <c r="H129" s="46">
        <f>'Etape n°2 - Vos consommations'!G127</f>
        <v>0</v>
      </c>
      <c r="I129" s="46">
        <f>'Etape n°2 - Vos consommations'!H127</f>
        <v>0</v>
      </c>
      <c r="J129" s="46">
        <f>'Etape n°2 - Vos consommations'!I127</f>
        <v>0</v>
      </c>
      <c r="K129" s="46">
        <f>'Etape n°2 - Vos consommations'!J127</f>
        <v>0</v>
      </c>
      <c r="L129" s="46" t="e">
        <f>IF($C$2="H1a",'DJU16'!B7,IF($C$2="H2a",'DJU16'!K7,IF($C$2="H1b",'DJU16'!T7,IF($C$2="H2b",'DJU16'!AC7,IF($C$2="H1c",'DJU16'!AL7,IF($C$2="H2c",'DJU16'!AU7,IF($C$2="H2d",'DJU16'!BD7,IF($C$2="H3",'DJU16'!BM7,"erreur"))))))))</f>
        <v>#N/A</v>
      </c>
      <c r="M129" s="46"/>
      <c r="N129" s="55" t="e">
        <f>IF(L129=0,0,IF('Etape n°1 - Données d''entrée'!B106&lt;&gt;Calculs!$D$5,HLOOKUP('Etape n°1 - Données d''entrée'!$B$11,Calculs!$D$5:$K$335,A129,FALSE))*((L233/L129)-1))</f>
        <v>#N/A</v>
      </c>
      <c r="P129" s="63" t="str">
        <f>IF(OR(AND(E129&lt;&gt;0,G129&lt;&gt;0),AND(E129&lt;&gt;0,I129&lt;&gt;0),AND(E129&lt;&gt;0,H129&lt;&gt;0),AND(E129&lt;&gt;0,J129&lt;&gt;0),AND(E129&lt;&gt;0,K129&lt;&gt;0),AND(E129&lt;&gt;0,F129&lt;&gt;0),'Etape n°1 - Données d''entrée'!$B$11=NRJ!$F$2),IF(L129=0,0,0.03*Schauf*L129*((L233/L129)-1)),"NC")</f>
        <v>NC</v>
      </c>
      <c r="Q129" s="55" t="e">
        <f t="shared" si="12"/>
        <v>#N/A</v>
      </c>
      <c r="R129" s="55"/>
    </row>
    <row r="130" spans="1:18" outlineLevel="1" x14ac:dyDescent="0.45">
      <c r="A130">
        <v>126</v>
      </c>
      <c r="B130" t="s">
        <v>78</v>
      </c>
      <c r="C130">
        <v>2019</v>
      </c>
      <c r="D130" s="46">
        <f>'Etape n°2 - Vos consommations'!C128</f>
        <v>0</v>
      </c>
      <c r="E130" s="46">
        <f>'Etape n°2 - Vos consommations'!D128</f>
        <v>0</v>
      </c>
      <c r="F130" s="46">
        <f>'Etape n°2 - Vos consommations'!E128</f>
        <v>0</v>
      </c>
      <c r="G130" s="46">
        <f>'Etape n°2 - Vos consommations'!F128</f>
        <v>0</v>
      </c>
      <c r="H130" s="46">
        <f>'Etape n°2 - Vos consommations'!G128</f>
        <v>0</v>
      </c>
      <c r="I130" s="46">
        <f>'Etape n°2 - Vos consommations'!H128</f>
        <v>0</v>
      </c>
      <c r="J130" s="46">
        <f>'Etape n°2 - Vos consommations'!I128</f>
        <v>0</v>
      </c>
      <c r="K130" s="46">
        <f>'Etape n°2 - Vos consommations'!J128</f>
        <v>0</v>
      </c>
      <c r="L130" s="46" t="e">
        <f>IF($C$2="H1a",'DJU16'!B8,IF($C$2="H2a",'DJU16'!K8,IF($C$2="H1b",'DJU16'!T8,IF($C$2="H2b",'DJU16'!AC8,IF($C$2="H1c",'DJU16'!AL8,IF($C$2="H2c",'DJU16'!AU8,IF($C$2="H2d",'DJU16'!BD8,IF($C$2="H3",'DJU16'!BM8,"erreur"))))))))</f>
        <v>#N/A</v>
      </c>
      <c r="M130" s="46"/>
      <c r="N130" s="55" t="e">
        <f>IF(L130=0,0,IF('Etape n°1 - Données d''entrée'!B107&lt;&gt;Calculs!$D$5,HLOOKUP('Etape n°1 - Données d''entrée'!$B$11,Calculs!$D$5:$K$335,A130,FALSE))*((L234/L130)-1))</f>
        <v>#N/A</v>
      </c>
      <c r="P130" s="63" t="str">
        <f>IF(OR(AND(E130&lt;&gt;0,G130&lt;&gt;0),AND(E130&lt;&gt;0,I130&lt;&gt;0),AND(E130&lt;&gt;0,H130&lt;&gt;0),AND(E130&lt;&gt;0,J130&lt;&gt;0),AND(E130&lt;&gt;0,K130&lt;&gt;0),AND(E130&lt;&gt;0,F130&lt;&gt;0),'Etape n°1 - Données d''entrée'!$B$11=NRJ!$F$2),IF(L130=0,0,0.03*Schauf*L130*((L234/L130)-1)),"NC")</f>
        <v>NC</v>
      </c>
      <c r="Q130" s="55" t="e">
        <f t="shared" si="12"/>
        <v>#N/A</v>
      </c>
      <c r="R130" s="55"/>
    </row>
    <row r="131" spans="1:18" outlineLevel="1" x14ac:dyDescent="0.45">
      <c r="A131">
        <v>127</v>
      </c>
      <c r="B131" t="s">
        <v>79</v>
      </c>
      <c r="C131">
        <v>2019</v>
      </c>
      <c r="D131" s="46">
        <f>'Etape n°2 - Vos consommations'!C129</f>
        <v>0</v>
      </c>
      <c r="E131" s="46">
        <f>'Etape n°2 - Vos consommations'!D129</f>
        <v>0</v>
      </c>
      <c r="F131" s="46">
        <f>'Etape n°2 - Vos consommations'!E129</f>
        <v>0</v>
      </c>
      <c r="G131" s="46">
        <f>'Etape n°2 - Vos consommations'!F129</f>
        <v>0</v>
      </c>
      <c r="H131" s="46">
        <f>'Etape n°2 - Vos consommations'!G129</f>
        <v>0</v>
      </c>
      <c r="I131" s="46">
        <f>'Etape n°2 - Vos consommations'!H129</f>
        <v>0</v>
      </c>
      <c r="J131" s="46">
        <f>'Etape n°2 - Vos consommations'!I129</f>
        <v>0</v>
      </c>
      <c r="K131" s="46">
        <f>'Etape n°2 - Vos consommations'!J129</f>
        <v>0</v>
      </c>
      <c r="L131" s="46" t="e">
        <f>IF($C$2="H1a",'DJU16'!B9,IF($C$2="H2a",'DJU16'!K9,IF($C$2="H1b",'DJU16'!T9,IF($C$2="H2b",'DJU16'!AC9,IF($C$2="H1c",'DJU16'!AL9,IF($C$2="H2c",'DJU16'!AU9,IF($C$2="H2d",'DJU16'!BD9,IF($C$2="H3",'DJU16'!BM9,"erreur"))))))))</f>
        <v>#N/A</v>
      </c>
      <c r="M131" s="46"/>
      <c r="N131" s="55" t="e">
        <f>IF(L131=0,0,IF('Etape n°1 - Données d''entrée'!B108&lt;&gt;Calculs!$D$5,HLOOKUP('Etape n°1 - Données d''entrée'!$B$11,Calculs!$D$5:$K$335,A131,FALSE))*((L235/L131)-1))</f>
        <v>#N/A</v>
      </c>
      <c r="P131" s="63" t="str">
        <f>IF(OR(AND(E131&lt;&gt;0,G131&lt;&gt;0),AND(E131&lt;&gt;0,I131&lt;&gt;0),AND(E131&lt;&gt;0,H131&lt;&gt;0),AND(E131&lt;&gt;0,J131&lt;&gt;0),AND(E131&lt;&gt;0,K131&lt;&gt;0),AND(E131&lt;&gt;0,F131&lt;&gt;0),'Etape n°1 - Données d''entrée'!$B$11=NRJ!$F$2),IF(L131=0,0,0.03*Schauf*L131*((L235/L131)-1)),"NC")</f>
        <v>NC</v>
      </c>
      <c r="Q131" s="55" t="e">
        <f t="shared" si="12"/>
        <v>#N/A</v>
      </c>
      <c r="R131" s="55"/>
    </row>
    <row r="132" spans="1:18" outlineLevel="1" x14ac:dyDescent="0.45">
      <c r="A132">
        <v>128</v>
      </c>
      <c r="B132" t="s">
        <v>80</v>
      </c>
      <c r="C132">
        <v>2019</v>
      </c>
      <c r="D132" s="46">
        <f>'Etape n°2 - Vos consommations'!C130</f>
        <v>0</v>
      </c>
      <c r="E132" s="46">
        <f>'Etape n°2 - Vos consommations'!D130</f>
        <v>0</v>
      </c>
      <c r="F132" s="46">
        <f>'Etape n°2 - Vos consommations'!E130</f>
        <v>0</v>
      </c>
      <c r="G132" s="46">
        <f>'Etape n°2 - Vos consommations'!F130</f>
        <v>0</v>
      </c>
      <c r="H132" s="46">
        <f>'Etape n°2 - Vos consommations'!G130</f>
        <v>0</v>
      </c>
      <c r="I132" s="46">
        <f>'Etape n°2 - Vos consommations'!H130</f>
        <v>0</v>
      </c>
      <c r="J132" s="46">
        <f>'Etape n°2 - Vos consommations'!I130</f>
        <v>0</v>
      </c>
      <c r="K132" s="46">
        <f>'Etape n°2 - Vos consommations'!J130</f>
        <v>0</v>
      </c>
      <c r="L132" s="46" t="e">
        <f>IF($C$2="H1a",'DJU16'!B10,IF($C$2="H2a",'DJU16'!K10,IF($C$2="H1b",'DJU16'!T10,IF($C$2="H2b",'DJU16'!AC10,IF($C$2="H1c",'DJU16'!AL10,IF($C$2="H2c",'DJU16'!AU10,IF($C$2="H2d",'DJU16'!BD10,IF($C$2="H3",'DJU16'!BM10,"erreur"))))))))</f>
        <v>#N/A</v>
      </c>
      <c r="M132" s="46"/>
      <c r="N132" s="55" t="e">
        <f>IF(L132=0,0,IF('Etape n°1 - Données d''entrée'!B109&lt;&gt;Calculs!$D$5,HLOOKUP('Etape n°1 - Données d''entrée'!$B$11,Calculs!$D$5:$K$335,A132,FALSE))*((L236/L132)-1))</f>
        <v>#N/A</v>
      </c>
      <c r="P132" s="63" t="str">
        <f>IF(OR(AND(E132&lt;&gt;0,G132&lt;&gt;0),AND(E132&lt;&gt;0,I132&lt;&gt;0),AND(E132&lt;&gt;0,H132&lt;&gt;0),AND(E132&lt;&gt;0,J132&lt;&gt;0),AND(E132&lt;&gt;0,K132&lt;&gt;0),AND(E132&lt;&gt;0,F132&lt;&gt;0),'Etape n°1 - Données d''entrée'!$B$11=NRJ!$F$2),IF(L132=0,0,0.03*Schauf*L132*((L236/L132)-1)),"NC")</f>
        <v>NC</v>
      </c>
      <c r="Q132" s="55" t="e">
        <f t="shared" si="12"/>
        <v>#N/A</v>
      </c>
      <c r="R132" s="55"/>
    </row>
    <row r="133" spans="1:18" outlineLevel="1" x14ac:dyDescent="0.45">
      <c r="A133">
        <v>129</v>
      </c>
      <c r="B133" t="s">
        <v>81</v>
      </c>
      <c r="C133">
        <v>2019</v>
      </c>
      <c r="D133" s="46">
        <f>'Etape n°2 - Vos consommations'!C131</f>
        <v>0</v>
      </c>
      <c r="E133" s="46">
        <f>'Etape n°2 - Vos consommations'!D131</f>
        <v>0</v>
      </c>
      <c r="F133" s="46">
        <f>'Etape n°2 - Vos consommations'!E131</f>
        <v>0</v>
      </c>
      <c r="G133" s="46">
        <f>'Etape n°2 - Vos consommations'!F131</f>
        <v>0</v>
      </c>
      <c r="H133" s="46">
        <f>'Etape n°2 - Vos consommations'!G131</f>
        <v>0</v>
      </c>
      <c r="I133" s="46">
        <f>'Etape n°2 - Vos consommations'!H131</f>
        <v>0</v>
      </c>
      <c r="J133" s="46">
        <f>'Etape n°2 - Vos consommations'!I131</f>
        <v>0</v>
      </c>
      <c r="K133" s="46">
        <f>'Etape n°2 - Vos consommations'!J131</f>
        <v>0</v>
      </c>
      <c r="L133" s="46" t="e">
        <f>IF($C$2="H1a",'DJU16'!B11,IF($C$2="H2a",'DJU16'!K11,IF($C$2="H1b",'DJU16'!T11,IF($C$2="H2b",'DJU16'!AC11,IF($C$2="H1c",'DJU16'!AL11,IF($C$2="H2c",'DJU16'!AU11,IF($C$2="H2d",'DJU16'!BD11,IF($C$2="H3",'DJU16'!BM11,"erreur"))))))))</f>
        <v>#N/A</v>
      </c>
      <c r="M133" s="46"/>
      <c r="N133" s="55" t="e">
        <f>IF(L133=0,0,IF('Etape n°1 - Données d''entrée'!B110&lt;&gt;Calculs!$D$5,HLOOKUP('Etape n°1 - Données d''entrée'!$B$11,Calculs!$D$5:$K$335,A133,FALSE))*((L237/L133)-1))</f>
        <v>#N/A</v>
      </c>
      <c r="P133" s="63" t="str">
        <f>IF(OR(AND(E133&lt;&gt;0,G133&lt;&gt;0),AND(E133&lt;&gt;0,I133&lt;&gt;0),AND(E133&lt;&gt;0,H133&lt;&gt;0),AND(E133&lt;&gt;0,J133&lt;&gt;0),AND(E133&lt;&gt;0,K133&lt;&gt;0),AND(E133&lt;&gt;0,F133&lt;&gt;0),'Etape n°1 - Données d''entrée'!$B$11=NRJ!$F$2),IF(L133=0,0,0.03*Schauf*L133*((L237/L133)-1)),"NC")</f>
        <v>NC</v>
      </c>
      <c r="Q133" s="55" t="e">
        <f t="shared" si="12"/>
        <v>#N/A</v>
      </c>
      <c r="R133" s="55"/>
    </row>
    <row r="134" spans="1:18" outlineLevel="1" x14ac:dyDescent="0.45">
      <c r="A134">
        <v>130</v>
      </c>
      <c r="B134" t="s">
        <v>82</v>
      </c>
      <c r="C134">
        <v>2019</v>
      </c>
      <c r="D134" s="46">
        <f>'Etape n°2 - Vos consommations'!C132</f>
        <v>0</v>
      </c>
      <c r="E134" s="46">
        <f>'Etape n°2 - Vos consommations'!D132</f>
        <v>0</v>
      </c>
      <c r="F134" s="46">
        <f>'Etape n°2 - Vos consommations'!E132</f>
        <v>0</v>
      </c>
      <c r="G134" s="46">
        <f>'Etape n°2 - Vos consommations'!F132</f>
        <v>0</v>
      </c>
      <c r="H134" s="46">
        <f>'Etape n°2 - Vos consommations'!G132</f>
        <v>0</v>
      </c>
      <c r="I134" s="46">
        <f>'Etape n°2 - Vos consommations'!H132</f>
        <v>0</v>
      </c>
      <c r="J134" s="46">
        <f>'Etape n°2 - Vos consommations'!I132</f>
        <v>0</v>
      </c>
      <c r="K134" s="46">
        <f>'Etape n°2 - Vos consommations'!J132</f>
        <v>0</v>
      </c>
      <c r="L134" s="46" t="e">
        <f>IF($C$2="H1a",'DJU16'!B12,IF($C$2="H2a",'DJU16'!K12,IF($C$2="H1b",'DJU16'!T12,IF($C$2="H2b",'DJU16'!AC12,IF($C$2="H1c",'DJU16'!AL12,IF($C$2="H2c",'DJU16'!AU12,IF($C$2="H2d",'DJU16'!BD12,IF($C$2="H3",'DJU16'!BM12,"erreur"))))))))</f>
        <v>#N/A</v>
      </c>
      <c r="M134" s="46"/>
      <c r="N134" s="55" t="e">
        <f>IF(L134=0,0,IF('Etape n°1 - Données d''entrée'!B111&lt;&gt;Calculs!$D$5,HLOOKUP('Etape n°1 - Données d''entrée'!$B$11,Calculs!$D$5:$K$335,A134,FALSE))*((L238/L134)-1))</f>
        <v>#N/A</v>
      </c>
      <c r="P134" s="63" t="str">
        <f>IF(OR(AND(E134&lt;&gt;0,G134&lt;&gt;0),AND(E134&lt;&gt;0,I134&lt;&gt;0),AND(E134&lt;&gt;0,H134&lt;&gt;0),AND(E134&lt;&gt;0,J134&lt;&gt;0),AND(E134&lt;&gt;0,K134&lt;&gt;0),AND(E134&lt;&gt;0,F134&lt;&gt;0),'Etape n°1 - Données d''entrée'!$B$11=NRJ!$F$2),IF(L134=0,0,0.03*Schauf*L134*((L238/L134)-1)),"NC")</f>
        <v>NC</v>
      </c>
      <c r="Q134" s="55" t="e">
        <f t="shared" si="12"/>
        <v>#N/A</v>
      </c>
      <c r="R134" s="55"/>
    </row>
    <row r="135" spans="1:18" outlineLevel="1" x14ac:dyDescent="0.45">
      <c r="A135">
        <v>131</v>
      </c>
      <c r="B135" t="s">
        <v>83</v>
      </c>
      <c r="C135">
        <v>2019</v>
      </c>
      <c r="D135" s="46">
        <f>'Etape n°2 - Vos consommations'!C133</f>
        <v>0</v>
      </c>
      <c r="E135" s="46">
        <f>'Etape n°2 - Vos consommations'!D133</f>
        <v>0</v>
      </c>
      <c r="F135" s="46">
        <f>'Etape n°2 - Vos consommations'!E133</f>
        <v>0</v>
      </c>
      <c r="G135" s="46">
        <f>'Etape n°2 - Vos consommations'!F133</f>
        <v>0</v>
      </c>
      <c r="H135" s="46">
        <f>'Etape n°2 - Vos consommations'!G133</f>
        <v>0</v>
      </c>
      <c r="I135" s="46">
        <f>'Etape n°2 - Vos consommations'!H133</f>
        <v>0</v>
      </c>
      <c r="J135" s="46">
        <f>'Etape n°2 - Vos consommations'!I133</f>
        <v>0</v>
      </c>
      <c r="K135" s="46">
        <f>'Etape n°2 - Vos consommations'!J133</f>
        <v>0</v>
      </c>
      <c r="L135" s="46" t="e">
        <f>IF($C$2="H1a",'DJU16'!B13,IF($C$2="H2a",'DJU16'!K13,IF($C$2="H1b",'DJU16'!T13,IF($C$2="H2b",'DJU16'!AC13,IF($C$2="H1c",'DJU16'!AL13,IF($C$2="H2c",'DJU16'!AU13,IF($C$2="H2d",'DJU16'!BD13,IF($C$2="H3",'DJU16'!BM13,"erreur"))))))))</f>
        <v>#N/A</v>
      </c>
      <c r="M135" s="46"/>
      <c r="N135" s="55" t="e">
        <f>IF(L135=0,0,IF('Etape n°1 - Données d''entrée'!B112&lt;&gt;Calculs!$D$5,HLOOKUP('Etape n°1 - Données d''entrée'!$B$11,Calculs!$D$5:$K$335,A135,FALSE))*((L239/L135)-1))</f>
        <v>#N/A</v>
      </c>
      <c r="P135" s="63" t="str">
        <f>IF(OR(AND(E135&lt;&gt;0,G135&lt;&gt;0),AND(E135&lt;&gt;0,I135&lt;&gt;0),AND(E135&lt;&gt;0,H135&lt;&gt;0),AND(E135&lt;&gt;0,J135&lt;&gt;0),AND(E135&lt;&gt;0,K135&lt;&gt;0),AND(E135&lt;&gt;0,F135&lt;&gt;0),'Etape n°1 - Données d''entrée'!$B$11=NRJ!$F$2),IF(L135=0,0,0.03*Schauf*L135*((L239/L135)-1)),"NC")</f>
        <v>NC</v>
      </c>
      <c r="Q135" s="55" t="e">
        <f t="shared" si="12"/>
        <v>#N/A</v>
      </c>
      <c r="R135" s="55"/>
    </row>
    <row r="136" spans="1:18" x14ac:dyDescent="0.45">
      <c r="B136">
        <v>2012</v>
      </c>
      <c r="C136" t="s">
        <v>109</v>
      </c>
      <c r="L136" t="e">
        <f>IF(Calculs!$C$2="H1a",'DJU16'!J14,IF(Calculs!$C$2="H2a",'DJU16'!S14,IF(Calculs!$C$2="H1b",'DJU16'!AB14,IF(Calculs!$C$2="H2b",'DJU16'!AK14,IF(Calculs!$C$2="H1c",'DJU16'!AT14,IF(Calculs!$C$2="H2c",'DJU16'!BC14,IF(Calculs!$C$2="H2d",'DJU16'!BL14,IF(Calculs!$C$2="H3",'DJU16'!BU14))))))))</f>
        <v>#N/A</v>
      </c>
      <c r="N136" s="55"/>
      <c r="P136" s="55"/>
      <c r="Q136" s="55"/>
      <c r="R136" s="55"/>
    </row>
    <row r="137" spans="1:18" x14ac:dyDescent="0.45">
      <c r="B137" t="s">
        <v>72</v>
      </c>
      <c r="C137" t="s">
        <v>109</v>
      </c>
      <c r="L137" t="e">
        <f>IF(Calculs!$C$2="H1a",'DJU16'!J2,IF(Calculs!$C$2="H2a",'DJU16'!S2,IF(Calculs!$C$2="H1b",'DJU16'!AB2,IF(Calculs!$C$2="H2b",'DJU16'!AK2,IF(Calculs!$C$2="H1c",'DJU16'!AT2,IF(Calculs!$C$2="H2c",'DJU16'!BC2,IF(Calculs!$C$2="H2d",'DJU16'!BL2,IF(Calculs!$C$2="H3",'DJU16'!BU2))))))))</f>
        <v>#N/A</v>
      </c>
      <c r="N137" s="55"/>
      <c r="P137" s="55"/>
      <c r="Q137" s="55"/>
      <c r="R137" s="55"/>
    </row>
    <row r="138" spans="1:18" x14ac:dyDescent="0.45">
      <c r="B138" t="s">
        <v>73</v>
      </c>
      <c r="C138" t="s">
        <v>109</v>
      </c>
      <c r="L138" t="e">
        <f>IF(Calculs!$C$2="H1a",'DJU16'!J3,IF(Calculs!$C$2="H2a",'DJU16'!S3,IF(Calculs!$C$2="H1b",'DJU16'!AB3,IF(Calculs!$C$2="H2b",'DJU16'!AK3,IF(Calculs!$C$2="H1c",'DJU16'!AT3,IF(Calculs!$C$2="H2c",'DJU16'!BC3,IF(Calculs!$C$2="H2d",'DJU16'!BL3,IF(Calculs!$C$2="H3",'DJU16'!BU3))))))))</f>
        <v>#N/A</v>
      </c>
      <c r="N138" s="55"/>
      <c r="P138" s="55"/>
      <c r="Q138" s="55"/>
      <c r="R138" s="55"/>
    </row>
    <row r="139" spans="1:18" x14ac:dyDescent="0.45">
      <c r="B139" t="s">
        <v>74</v>
      </c>
      <c r="C139" t="s">
        <v>109</v>
      </c>
      <c r="L139" t="e">
        <f>IF(Calculs!$C$2="H1a",'DJU16'!J4,IF(Calculs!$C$2="H2a",'DJU16'!S4,IF(Calculs!$C$2="H1b",'DJU16'!AB4,IF(Calculs!$C$2="H2b",'DJU16'!AK4,IF(Calculs!$C$2="H1c",'DJU16'!AT4,IF(Calculs!$C$2="H2c",'DJU16'!BC4,IF(Calculs!$C$2="H2d",'DJU16'!BL4,IF(Calculs!$C$2="H3",'DJU16'!BU4))))))))</f>
        <v>#N/A</v>
      </c>
      <c r="N139" s="55"/>
      <c r="P139" s="55"/>
      <c r="Q139" s="55"/>
      <c r="R139" s="55"/>
    </row>
    <row r="140" spans="1:18" x14ac:dyDescent="0.45">
      <c r="B140" t="s">
        <v>75</v>
      </c>
      <c r="C140" t="s">
        <v>109</v>
      </c>
      <c r="L140" t="e">
        <f>IF(Calculs!$C$2="H1a",'DJU16'!J5,IF(Calculs!$C$2="H2a",'DJU16'!S5,IF(Calculs!$C$2="H1b",'DJU16'!AB5,IF(Calculs!$C$2="H2b",'DJU16'!AK5,IF(Calculs!$C$2="H1c",'DJU16'!AT5,IF(Calculs!$C$2="H2c",'DJU16'!BC5,IF(Calculs!$C$2="H2d",'DJU16'!BL5,IF(Calculs!$C$2="H3",'DJU16'!BU5))))))))</f>
        <v>#N/A</v>
      </c>
      <c r="N140" s="55"/>
      <c r="P140" s="55"/>
      <c r="Q140" s="55"/>
      <c r="R140" s="55"/>
    </row>
    <row r="141" spans="1:18" x14ac:dyDescent="0.45">
      <c r="B141" t="s">
        <v>76</v>
      </c>
      <c r="C141" t="s">
        <v>109</v>
      </c>
      <c r="L141" t="e">
        <f>IF(Calculs!$C$2="H1a",'DJU16'!J6,IF(Calculs!$C$2="H2a",'DJU16'!S6,IF(Calculs!$C$2="H1b",'DJU16'!AB6,IF(Calculs!$C$2="H2b",'DJU16'!AK6,IF(Calculs!$C$2="H1c",'DJU16'!AT6,IF(Calculs!$C$2="H2c",'DJU16'!BC6,IF(Calculs!$C$2="H2d",'DJU16'!BL6,IF(Calculs!$C$2="H3",'DJU16'!BU6))))))))</f>
        <v>#N/A</v>
      </c>
      <c r="N141" s="55"/>
      <c r="P141" s="55"/>
      <c r="Q141" s="55"/>
      <c r="R141" s="55"/>
    </row>
    <row r="142" spans="1:18" x14ac:dyDescent="0.45">
      <c r="B142" t="s">
        <v>77</v>
      </c>
      <c r="C142" t="s">
        <v>109</v>
      </c>
      <c r="L142" t="e">
        <f>IF(Calculs!$C$2="H1a",'DJU16'!J7,IF(Calculs!$C$2="H2a",'DJU16'!S7,IF(Calculs!$C$2="H1b",'DJU16'!AB7,IF(Calculs!$C$2="H2b",'DJU16'!AK7,IF(Calculs!$C$2="H1c",'DJU16'!AT7,IF(Calculs!$C$2="H2c",'DJU16'!BC7,IF(Calculs!$C$2="H2d",'DJU16'!BL7,IF(Calculs!$C$2="H3",'DJU16'!BU7))))))))</f>
        <v>#N/A</v>
      </c>
      <c r="N142" s="55"/>
      <c r="P142" s="55"/>
      <c r="Q142" s="55"/>
      <c r="R142" s="55"/>
    </row>
    <row r="143" spans="1:18" x14ac:dyDescent="0.45">
      <c r="B143" t="s">
        <v>78</v>
      </c>
      <c r="C143" t="s">
        <v>109</v>
      </c>
      <c r="L143" t="e">
        <f>IF(Calculs!$C$2="H1a",'DJU16'!J8,IF(Calculs!$C$2="H2a",'DJU16'!S8,IF(Calculs!$C$2="H1b",'DJU16'!AB8,IF(Calculs!$C$2="H2b",'DJU16'!AK8,IF(Calculs!$C$2="H1c",'DJU16'!AT8,IF(Calculs!$C$2="H2c",'DJU16'!BC8,IF(Calculs!$C$2="H2d",'DJU16'!BL8,IF(Calculs!$C$2="H3",'DJU16'!BU8))))))))</f>
        <v>#N/A</v>
      </c>
      <c r="N143" s="55"/>
      <c r="P143" s="55"/>
      <c r="Q143" s="55"/>
      <c r="R143" s="55"/>
    </row>
    <row r="144" spans="1:18" x14ac:dyDescent="0.45">
      <c r="B144" t="s">
        <v>79</v>
      </c>
      <c r="C144" t="s">
        <v>109</v>
      </c>
      <c r="L144" t="e">
        <f>IF(Calculs!$C$2="H1a",'DJU16'!J9,IF(Calculs!$C$2="H2a",'DJU16'!S9,IF(Calculs!$C$2="H1b",'DJU16'!AB9,IF(Calculs!$C$2="H2b",'DJU16'!AK9,IF(Calculs!$C$2="H1c",'DJU16'!AT9,IF(Calculs!$C$2="H2c",'DJU16'!BC9,IF(Calculs!$C$2="H2d",'DJU16'!BL9,IF(Calculs!$C$2="H3",'DJU16'!BU9))))))))</f>
        <v>#N/A</v>
      </c>
      <c r="N144" s="55"/>
      <c r="P144" s="55"/>
      <c r="Q144" s="55"/>
      <c r="R144" s="55"/>
    </row>
    <row r="145" spans="2:18" x14ac:dyDescent="0.45">
      <c r="B145" t="s">
        <v>80</v>
      </c>
      <c r="C145" t="s">
        <v>109</v>
      </c>
      <c r="L145" t="e">
        <f>IF(Calculs!$C$2="H1a",'DJU16'!J10,IF(Calculs!$C$2="H2a",'DJU16'!S10,IF(Calculs!$C$2="H1b",'DJU16'!AB10,IF(Calculs!$C$2="H2b",'DJU16'!AK10,IF(Calculs!$C$2="H1c",'DJU16'!AT10,IF(Calculs!$C$2="H2c",'DJU16'!BC10,IF(Calculs!$C$2="H2d",'DJU16'!BL10,IF(Calculs!$C$2="H3",'DJU16'!BU10))))))))</f>
        <v>#N/A</v>
      </c>
      <c r="N145" s="55"/>
      <c r="P145" s="55"/>
      <c r="Q145" s="55"/>
      <c r="R145" s="55"/>
    </row>
    <row r="146" spans="2:18" x14ac:dyDescent="0.45">
      <c r="B146" t="s">
        <v>81</v>
      </c>
      <c r="C146" t="s">
        <v>109</v>
      </c>
      <c r="L146" t="e">
        <f>IF(Calculs!$C$2="H1a",'DJU16'!J11,IF(Calculs!$C$2="H2a",'DJU16'!S11,IF(Calculs!$C$2="H1b",'DJU16'!AB11,IF(Calculs!$C$2="H2b",'DJU16'!AK11,IF(Calculs!$C$2="H1c",'DJU16'!AT11,IF(Calculs!$C$2="H2c",'DJU16'!BC11,IF(Calculs!$C$2="H2d",'DJU16'!BL11,IF(Calculs!$C$2="H3",'DJU16'!BU11))))))))</f>
        <v>#N/A</v>
      </c>
      <c r="N146" s="55"/>
      <c r="P146" s="55"/>
      <c r="Q146" s="55"/>
      <c r="R146" s="55"/>
    </row>
    <row r="147" spans="2:18" x14ac:dyDescent="0.45">
      <c r="B147" t="s">
        <v>82</v>
      </c>
      <c r="C147" t="s">
        <v>109</v>
      </c>
      <c r="L147" t="e">
        <f>IF(Calculs!$C$2="H1a",'DJU16'!J12,IF(Calculs!$C$2="H2a",'DJU16'!S12,IF(Calculs!$C$2="H1b",'DJU16'!AB12,IF(Calculs!$C$2="H2b",'DJU16'!AK12,IF(Calculs!$C$2="H1c",'DJU16'!AT12,IF(Calculs!$C$2="H2c",'DJU16'!BC12,IF(Calculs!$C$2="H2d",'DJU16'!BL12,IF(Calculs!$C$2="H3",'DJU16'!BU12))))))))</f>
        <v>#N/A</v>
      </c>
      <c r="N147" s="55"/>
      <c r="P147" s="55"/>
      <c r="Q147" s="55"/>
      <c r="R147" s="55"/>
    </row>
    <row r="148" spans="2:18" x14ac:dyDescent="0.45">
      <c r="B148" t="s">
        <v>83</v>
      </c>
      <c r="C148" t="s">
        <v>109</v>
      </c>
      <c r="L148" t="e">
        <f>IF(Calculs!$C$2="H1a",'DJU16'!J13,IF(Calculs!$C$2="H2a",'DJU16'!S13,IF(Calculs!$C$2="H1b",'DJU16'!AB13,IF(Calculs!$C$2="H2b",'DJU16'!AK13,IF(Calculs!$C$2="H1c",'DJU16'!AT13,IF(Calculs!$C$2="H2c",'DJU16'!BC13,IF(Calculs!$C$2="H2d",'DJU16'!BL13,IF(Calculs!$C$2="H3",'DJU16'!BU13))))))))</f>
        <v>#N/A</v>
      </c>
      <c r="N148" s="55"/>
      <c r="P148" s="55"/>
      <c r="Q148" s="55"/>
      <c r="R148" s="55"/>
    </row>
    <row r="149" spans="2:18" x14ac:dyDescent="0.45">
      <c r="B149">
        <v>2013</v>
      </c>
      <c r="C149" t="s">
        <v>109</v>
      </c>
      <c r="L149" t="e">
        <f>L136</f>
        <v>#N/A</v>
      </c>
    </row>
    <row r="150" spans="2:18" x14ac:dyDescent="0.45">
      <c r="B150" t="s">
        <v>72</v>
      </c>
      <c r="C150" t="s">
        <v>109</v>
      </c>
      <c r="L150" t="e">
        <f t="shared" ref="L150:L161" si="23">L137</f>
        <v>#N/A</v>
      </c>
    </row>
    <row r="151" spans="2:18" x14ac:dyDescent="0.45">
      <c r="B151" t="s">
        <v>73</v>
      </c>
      <c r="C151" t="s">
        <v>109</v>
      </c>
      <c r="L151" t="e">
        <f t="shared" si="23"/>
        <v>#N/A</v>
      </c>
    </row>
    <row r="152" spans="2:18" x14ac:dyDescent="0.45">
      <c r="B152" t="s">
        <v>74</v>
      </c>
      <c r="C152" t="s">
        <v>109</v>
      </c>
      <c r="L152" t="e">
        <f t="shared" si="23"/>
        <v>#N/A</v>
      </c>
    </row>
    <row r="153" spans="2:18" x14ac:dyDescent="0.45">
      <c r="B153" t="s">
        <v>75</v>
      </c>
      <c r="C153" t="s">
        <v>109</v>
      </c>
      <c r="L153" t="e">
        <f t="shared" si="23"/>
        <v>#N/A</v>
      </c>
    </row>
    <row r="154" spans="2:18" x14ac:dyDescent="0.45">
      <c r="B154" t="s">
        <v>76</v>
      </c>
      <c r="C154" t="s">
        <v>109</v>
      </c>
      <c r="L154" t="e">
        <f t="shared" si="23"/>
        <v>#N/A</v>
      </c>
    </row>
    <row r="155" spans="2:18" x14ac:dyDescent="0.45">
      <c r="B155" t="s">
        <v>77</v>
      </c>
      <c r="C155" t="s">
        <v>109</v>
      </c>
      <c r="L155" t="e">
        <f t="shared" si="23"/>
        <v>#N/A</v>
      </c>
    </row>
    <row r="156" spans="2:18" x14ac:dyDescent="0.45">
      <c r="B156" t="s">
        <v>78</v>
      </c>
      <c r="C156" t="s">
        <v>109</v>
      </c>
      <c r="L156" t="e">
        <f t="shared" si="23"/>
        <v>#N/A</v>
      </c>
    </row>
    <row r="157" spans="2:18" x14ac:dyDescent="0.45">
      <c r="B157" t="s">
        <v>79</v>
      </c>
      <c r="C157" t="s">
        <v>109</v>
      </c>
      <c r="L157" t="e">
        <f t="shared" si="23"/>
        <v>#N/A</v>
      </c>
    </row>
    <row r="158" spans="2:18" x14ac:dyDescent="0.45">
      <c r="B158" t="s">
        <v>80</v>
      </c>
      <c r="C158" t="s">
        <v>109</v>
      </c>
      <c r="L158" t="e">
        <f t="shared" si="23"/>
        <v>#N/A</v>
      </c>
    </row>
    <row r="159" spans="2:18" x14ac:dyDescent="0.45">
      <c r="B159" t="s">
        <v>81</v>
      </c>
      <c r="C159" t="s">
        <v>109</v>
      </c>
      <c r="L159" t="e">
        <f t="shared" si="23"/>
        <v>#N/A</v>
      </c>
    </row>
    <row r="160" spans="2:18" x14ac:dyDescent="0.45">
      <c r="B160" t="s">
        <v>82</v>
      </c>
      <c r="C160" t="s">
        <v>109</v>
      </c>
      <c r="L160" t="e">
        <f t="shared" si="23"/>
        <v>#N/A</v>
      </c>
    </row>
    <row r="161" spans="2:12" x14ac:dyDescent="0.45">
      <c r="B161" t="s">
        <v>83</v>
      </c>
      <c r="C161" t="s">
        <v>109</v>
      </c>
      <c r="L161" t="e">
        <f t="shared" si="23"/>
        <v>#N/A</v>
      </c>
    </row>
    <row r="162" spans="2:12" x14ac:dyDescent="0.45">
      <c r="B162">
        <v>2014</v>
      </c>
      <c r="C162" t="s">
        <v>109</v>
      </c>
      <c r="L162" t="e">
        <f>L136</f>
        <v>#N/A</v>
      </c>
    </row>
    <row r="163" spans="2:12" x14ac:dyDescent="0.45">
      <c r="B163" t="s">
        <v>72</v>
      </c>
      <c r="C163" t="s">
        <v>109</v>
      </c>
      <c r="L163" t="e">
        <f t="shared" ref="L163:L174" si="24">L137</f>
        <v>#N/A</v>
      </c>
    </row>
    <row r="164" spans="2:12" x14ac:dyDescent="0.45">
      <c r="B164" t="s">
        <v>73</v>
      </c>
      <c r="C164" t="s">
        <v>109</v>
      </c>
      <c r="L164" t="e">
        <f t="shared" si="24"/>
        <v>#N/A</v>
      </c>
    </row>
    <row r="165" spans="2:12" x14ac:dyDescent="0.45">
      <c r="B165" t="s">
        <v>74</v>
      </c>
      <c r="C165" t="s">
        <v>109</v>
      </c>
      <c r="L165" t="e">
        <f t="shared" si="24"/>
        <v>#N/A</v>
      </c>
    </row>
    <row r="166" spans="2:12" x14ac:dyDescent="0.45">
      <c r="B166" t="s">
        <v>75</v>
      </c>
      <c r="C166" t="s">
        <v>109</v>
      </c>
      <c r="L166" t="e">
        <f t="shared" si="24"/>
        <v>#N/A</v>
      </c>
    </row>
    <row r="167" spans="2:12" x14ac:dyDescent="0.45">
      <c r="B167" t="s">
        <v>76</v>
      </c>
      <c r="C167" t="s">
        <v>109</v>
      </c>
      <c r="L167" t="e">
        <f t="shared" si="24"/>
        <v>#N/A</v>
      </c>
    </row>
    <row r="168" spans="2:12" x14ac:dyDescent="0.45">
      <c r="B168" t="s">
        <v>77</v>
      </c>
      <c r="C168" t="s">
        <v>109</v>
      </c>
      <c r="L168" t="e">
        <f t="shared" si="24"/>
        <v>#N/A</v>
      </c>
    </row>
    <row r="169" spans="2:12" x14ac:dyDescent="0.45">
      <c r="B169" t="s">
        <v>78</v>
      </c>
      <c r="C169" t="s">
        <v>109</v>
      </c>
      <c r="L169" t="e">
        <f t="shared" si="24"/>
        <v>#N/A</v>
      </c>
    </row>
    <row r="170" spans="2:12" x14ac:dyDescent="0.45">
      <c r="B170" t="s">
        <v>79</v>
      </c>
      <c r="C170" t="s">
        <v>109</v>
      </c>
      <c r="L170" t="e">
        <f t="shared" si="24"/>
        <v>#N/A</v>
      </c>
    </row>
    <row r="171" spans="2:12" x14ac:dyDescent="0.45">
      <c r="B171" t="s">
        <v>80</v>
      </c>
      <c r="C171" t="s">
        <v>109</v>
      </c>
      <c r="L171" t="e">
        <f t="shared" si="24"/>
        <v>#N/A</v>
      </c>
    </row>
    <row r="172" spans="2:12" x14ac:dyDescent="0.45">
      <c r="B172" t="s">
        <v>81</v>
      </c>
      <c r="C172" t="s">
        <v>109</v>
      </c>
      <c r="L172" t="e">
        <f t="shared" si="24"/>
        <v>#N/A</v>
      </c>
    </row>
    <row r="173" spans="2:12" x14ac:dyDescent="0.45">
      <c r="B173" t="s">
        <v>82</v>
      </c>
      <c r="C173" t="s">
        <v>109</v>
      </c>
      <c r="L173" t="e">
        <f t="shared" si="24"/>
        <v>#N/A</v>
      </c>
    </row>
    <row r="174" spans="2:12" x14ac:dyDescent="0.45">
      <c r="B174" t="s">
        <v>83</v>
      </c>
      <c r="C174" t="s">
        <v>109</v>
      </c>
      <c r="L174" t="e">
        <f t="shared" si="24"/>
        <v>#N/A</v>
      </c>
    </row>
    <row r="175" spans="2:12" x14ac:dyDescent="0.45">
      <c r="B175">
        <v>2015</v>
      </c>
      <c r="C175" t="s">
        <v>109</v>
      </c>
      <c r="L175" t="e">
        <f>L136</f>
        <v>#N/A</v>
      </c>
    </row>
    <row r="176" spans="2:12" x14ac:dyDescent="0.45">
      <c r="B176" t="s">
        <v>72</v>
      </c>
      <c r="C176" t="s">
        <v>109</v>
      </c>
      <c r="L176" t="e">
        <f t="shared" ref="L176:L187" si="25">L137</f>
        <v>#N/A</v>
      </c>
    </row>
    <row r="177" spans="2:12" x14ac:dyDescent="0.45">
      <c r="B177" t="s">
        <v>73</v>
      </c>
      <c r="C177" t="s">
        <v>109</v>
      </c>
      <c r="L177" t="e">
        <f t="shared" si="25"/>
        <v>#N/A</v>
      </c>
    </row>
    <row r="178" spans="2:12" x14ac:dyDescent="0.45">
      <c r="B178" t="s">
        <v>74</v>
      </c>
      <c r="C178" t="s">
        <v>109</v>
      </c>
      <c r="L178" t="e">
        <f t="shared" si="25"/>
        <v>#N/A</v>
      </c>
    </row>
    <row r="179" spans="2:12" x14ac:dyDescent="0.45">
      <c r="B179" t="s">
        <v>75</v>
      </c>
      <c r="C179" t="s">
        <v>109</v>
      </c>
      <c r="L179" t="e">
        <f t="shared" si="25"/>
        <v>#N/A</v>
      </c>
    </row>
    <row r="180" spans="2:12" x14ac:dyDescent="0.45">
      <c r="B180" t="s">
        <v>76</v>
      </c>
      <c r="C180" t="s">
        <v>109</v>
      </c>
      <c r="L180" t="e">
        <f t="shared" si="25"/>
        <v>#N/A</v>
      </c>
    </row>
    <row r="181" spans="2:12" x14ac:dyDescent="0.45">
      <c r="B181" t="s">
        <v>77</v>
      </c>
      <c r="C181" t="s">
        <v>109</v>
      </c>
      <c r="L181" t="e">
        <f t="shared" si="25"/>
        <v>#N/A</v>
      </c>
    </row>
    <row r="182" spans="2:12" x14ac:dyDescent="0.45">
      <c r="B182" t="s">
        <v>78</v>
      </c>
      <c r="C182" t="s">
        <v>109</v>
      </c>
      <c r="L182" t="e">
        <f t="shared" si="25"/>
        <v>#N/A</v>
      </c>
    </row>
    <row r="183" spans="2:12" x14ac:dyDescent="0.45">
      <c r="B183" t="s">
        <v>79</v>
      </c>
      <c r="C183" t="s">
        <v>109</v>
      </c>
      <c r="L183" t="e">
        <f t="shared" si="25"/>
        <v>#N/A</v>
      </c>
    </row>
    <row r="184" spans="2:12" x14ac:dyDescent="0.45">
      <c r="B184" t="s">
        <v>80</v>
      </c>
      <c r="C184" t="s">
        <v>109</v>
      </c>
      <c r="L184" t="e">
        <f t="shared" si="25"/>
        <v>#N/A</v>
      </c>
    </row>
    <row r="185" spans="2:12" x14ac:dyDescent="0.45">
      <c r="B185" t="s">
        <v>81</v>
      </c>
      <c r="C185" t="s">
        <v>109</v>
      </c>
      <c r="L185" t="e">
        <f t="shared" si="25"/>
        <v>#N/A</v>
      </c>
    </row>
    <row r="186" spans="2:12" x14ac:dyDescent="0.45">
      <c r="B186" t="s">
        <v>82</v>
      </c>
      <c r="C186" t="s">
        <v>109</v>
      </c>
      <c r="L186" t="e">
        <f t="shared" si="25"/>
        <v>#N/A</v>
      </c>
    </row>
    <row r="187" spans="2:12" x14ac:dyDescent="0.45">
      <c r="B187" t="s">
        <v>83</v>
      </c>
      <c r="C187" t="s">
        <v>109</v>
      </c>
      <c r="L187" t="e">
        <f t="shared" si="25"/>
        <v>#N/A</v>
      </c>
    </row>
    <row r="188" spans="2:12" x14ac:dyDescent="0.45">
      <c r="B188">
        <v>2016</v>
      </c>
      <c r="C188" t="s">
        <v>109</v>
      </c>
      <c r="L188" t="e">
        <f>L136</f>
        <v>#N/A</v>
      </c>
    </row>
    <row r="189" spans="2:12" x14ac:dyDescent="0.45">
      <c r="B189" t="s">
        <v>72</v>
      </c>
      <c r="C189" t="s">
        <v>109</v>
      </c>
      <c r="L189" t="e">
        <f t="shared" ref="L189:L200" si="26">L137</f>
        <v>#N/A</v>
      </c>
    </row>
    <row r="190" spans="2:12" x14ac:dyDescent="0.45">
      <c r="B190" t="s">
        <v>73</v>
      </c>
      <c r="C190" t="s">
        <v>109</v>
      </c>
      <c r="L190" t="e">
        <f t="shared" si="26"/>
        <v>#N/A</v>
      </c>
    </row>
    <row r="191" spans="2:12" x14ac:dyDescent="0.45">
      <c r="B191" t="s">
        <v>74</v>
      </c>
      <c r="C191" t="s">
        <v>109</v>
      </c>
      <c r="L191" t="e">
        <f t="shared" si="26"/>
        <v>#N/A</v>
      </c>
    </row>
    <row r="192" spans="2:12" x14ac:dyDescent="0.45">
      <c r="B192" t="s">
        <v>75</v>
      </c>
      <c r="C192" t="s">
        <v>109</v>
      </c>
      <c r="L192" t="e">
        <f t="shared" si="26"/>
        <v>#N/A</v>
      </c>
    </row>
    <row r="193" spans="2:12" x14ac:dyDescent="0.45">
      <c r="B193" t="s">
        <v>76</v>
      </c>
      <c r="C193" t="s">
        <v>109</v>
      </c>
      <c r="L193" t="e">
        <f t="shared" si="26"/>
        <v>#N/A</v>
      </c>
    </row>
    <row r="194" spans="2:12" x14ac:dyDescent="0.45">
      <c r="B194" t="s">
        <v>77</v>
      </c>
      <c r="C194" t="s">
        <v>109</v>
      </c>
      <c r="L194" t="e">
        <f t="shared" si="26"/>
        <v>#N/A</v>
      </c>
    </row>
    <row r="195" spans="2:12" x14ac:dyDescent="0.45">
      <c r="B195" t="s">
        <v>78</v>
      </c>
      <c r="C195" t="s">
        <v>109</v>
      </c>
      <c r="L195" t="e">
        <f t="shared" si="26"/>
        <v>#N/A</v>
      </c>
    </row>
    <row r="196" spans="2:12" x14ac:dyDescent="0.45">
      <c r="B196" t="s">
        <v>79</v>
      </c>
      <c r="C196" t="s">
        <v>109</v>
      </c>
      <c r="L196" t="e">
        <f t="shared" si="26"/>
        <v>#N/A</v>
      </c>
    </row>
    <row r="197" spans="2:12" x14ac:dyDescent="0.45">
      <c r="B197" t="s">
        <v>80</v>
      </c>
      <c r="C197" t="s">
        <v>109</v>
      </c>
      <c r="L197" t="e">
        <f t="shared" si="26"/>
        <v>#N/A</v>
      </c>
    </row>
    <row r="198" spans="2:12" x14ac:dyDescent="0.45">
      <c r="B198" t="s">
        <v>81</v>
      </c>
      <c r="C198" t="s">
        <v>109</v>
      </c>
      <c r="L198" t="e">
        <f t="shared" si="26"/>
        <v>#N/A</v>
      </c>
    </row>
    <row r="199" spans="2:12" x14ac:dyDescent="0.45">
      <c r="B199" t="s">
        <v>82</v>
      </c>
      <c r="C199" t="s">
        <v>109</v>
      </c>
      <c r="L199" t="e">
        <f t="shared" si="26"/>
        <v>#N/A</v>
      </c>
    </row>
    <row r="200" spans="2:12" x14ac:dyDescent="0.45">
      <c r="B200" t="s">
        <v>83</v>
      </c>
      <c r="C200" t="s">
        <v>109</v>
      </c>
      <c r="L200" t="e">
        <f t="shared" si="26"/>
        <v>#N/A</v>
      </c>
    </row>
    <row r="201" spans="2:12" x14ac:dyDescent="0.45">
      <c r="B201">
        <v>2017</v>
      </c>
      <c r="C201" t="s">
        <v>109</v>
      </c>
      <c r="L201" t="e">
        <f>L136</f>
        <v>#N/A</v>
      </c>
    </row>
    <row r="202" spans="2:12" x14ac:dyDescent="0.45">
      <c r="B202" t="s">
        <v>72</v>
      </c>
      <c r="C202" t="s">
        <v>109</v>
      </c>
      <c r="L202" t="e">
        <f t="shared" ref="L202:L213" si="27">L137</f>
        <v>#N/A</v>
      </c>
    </row>
    <row r="203" spans="2:12" x14ac:dyDescent="0.45">
      <c r="B203" t="s">
        <v>73</v>
      </c>
      <c r="C203" t="s">
        <v>109</v>
      </c>
      <c r="L203" t="e">
        <f t="shared" si="27"/>
        <v>#N/A</v>
      </c>
    </row>
    <row r="204" spans="2:12" x14ac:dyDescent="0.45">
      <c r="B204" t="s">
        <v>74</v>
      </c>
      <c r="C204" t="s">
        <v>109</v>
      </c>
      <c r="L204" t="e">
        <f t="shared" si="27"/>
        <v>#N/A</v>
      </c>
    </row>
    <row r="205" spans="2:12" x14ac:dyDescent="0.45">
      <c r="B205" t="s">
        <v>75</v>
      </c>
      <c r="C205" t="s">
        <v>109</v>
      </c>
      <c r="L205" t="e">
        <f t="shared" si="27"/>
        <v>#N/A</v>
      </c>
    </row>
    <row r="206" spans="2:12" x14ac:dyDescent="0.45">
      <c r="B206" t="s">
        <v>76</v>
      </c>
      <c r="C206" t="s">
        <v>109</v>
      </c>
      <c r="L206" t="e">
        <f t="shared" si="27"/>
        <v>#N/A</v>
      </c>
    </row>
    <row r="207" spans="2:12" x14ac:dyDescent="0.45">
      <c r="B207" t="s">
        <v>77</v>
      </c>
      <c r="C207" t="s">
        <v>109</v>
      </c>
      <c r="L207" t="e">
        <f t="shared" si="27"/>
        <v>#N/A</v>
      </c>
    </row>
    <row r="208" spans="2:12" x14ac:dyDescent="0.45">
      <c r="B208" t="s">
        <v>78</v>
      </c>
      <c r="C208" t="s">
        <v>109</v>
      </c>
      <c r="L208" t="e">
        <f t="shared" si="27"/>
        <v>#N/A</v>
      </c>
    </row>
    <row r="209" spans="2:12" x14ac:dyDescent="0.45">
      <c r="B209" t="s">
        <v>79</v>
      </c>
      <c r="C209" t="s">
        <v>109</v>
      </c>
      <c r="L209" t="e">
        <f t="shared" si="27"/>
        <v>#N/A</v>
      </c>
    </row>
    <row r="210" spans="2:12" x14ac:dyDescent="0.45">
      <c r="B210" t="s">
        <v>80</v>
      </c>
      <c r="C210" t="s">
        <v>109</v>
      </c>
      <c r="L210" t="e">
        <f t="shared" si="27"/>
        <v>#N/A</v>
      </c>
    </row>
    <row r="211" spans="2:12" x14ac:dyDescent="0.45">
      <c r="B211" t="s">
        <v>81</v>
      </c>
      <c r="C211" t="s">
        <v>109</v>
      </c>
      <c r="L211" t="e">
        <f t="shared" si="27"/>
        <v>#N/A</v>
      </c>
    </row>
    <row r="212" spans="2:12" x14ac:dyDescent="0.45">
      <c r="B212" t="s">
        <v>82</v>
      </c>
      <c r="C212" t="s">
        <v>109</v>
      </c>
      <c r="L212" t="e">
        <f t="shared" si="27"/>
        <v>#N/A</v>
      </c>
    </row>
    <row r="213" spans="2:12" x14ac:dyDescent="0.45">
      <c r="B213" t="s">
        <v>83</v>
      </c>
      <c r="C213" t="s">
        <v>109</v>
      </c>
      <c r="L213" t="e">
        <f t="shared" si="27"/>
        <v>#N/A</v>
      </c>
    </row>
    <row r="214" spans="2:12" x14ac:dyDescent="0.45">
      <c r="B214">
        <v>2018</v>
      </c>
      <c r="C214" t="s">
        <v>109</v>
      </c>
      <c r="L214" t="e">
        <f>L136</f>
        <v>#N/A</v>
      </c>
    </row>
    <row r="215" spans="2:12" x14ac:dyDescent="0.45">
      <c r="B215" t="s">
        <v>72</v>
      </c>
      <c r="C215" t="s">
        <v>109</v>
      </c>
      <c r="L215" t="e">
        <f t="shared" ref="L215:L226" si="28">L137</f>
        <v>#N/A</v>
      </c>
    </row>
    <row r="216" spans="2:12" x14ac:dyDescent="0.45">
      <c r="B216" t="s">
        <v>73</v>
      </c>
      <c r="C216" t="s">
        <v>109</v>
      </c>
      <c r="L216" t="e">
        <f t="shared" si="28"/>
        <v>#N/A</v>
      </c>
    </row>
    <row r="217" spans="2:12" x14ac:dyDescent="0.45">
      <c r="B217" t="s">
        <v>74</v>
      </c>
      <c r="C217" t="s">
        <v>109</v>
      </c>
      <c r="L217" t="e">
        <f t="shared" si="28"/>
        <v>#N/A</v>
      </c>
    </row>
    <row r="218" spans="2:12" x14ac:dyDescent="0.45">
      <c r="B218" t="s">
        <v>75</v>
      </c>
      <c r="C218" t="s">
        <v>109</v>
      </c>
      <c r="L218" t="e">
        <f t="shared" si="28"/>
        <v>#N/A</v>
      </c>
    </row>
    <row r="219" spans="2:12" x14ac:dyDescent="0.45">
      <c r="B219" t="s">
        <v>76</v>
      </c>
      <c r="C219" t="s">
        <v>109</v>
      </c>
      <c r="L219" t="e">
        <f t="shared" si="28"/>
        <v>#N/A</v>
      </c>
    </row>
    <row r="220" spans="2:12" x14ac:dyDescent="0.45">
      <c r="B220" t="s">
        <v>77</v>
      </c>
      <c r="C220" t="s">
        <v>109</v>
      </c>
      <c r="L220" t="e">
        <f t="shared" si="28"/>
        <v>#N/A</v>
      </c>
    </row>
    <row r="221" spans="2:12" x14ac:dyDescent="0.45">
      <c r="B221" t="s">
        <v>78</v>
      </c>
      <c r="C221" t="s">
        <v>109</v>
      </c>
      <c r="L221" t="e">
        <f t="shared" si="28"/>
        <v>#N/A</v>
      </c>
    </row>
    <row r="222" spans="2:12" x14ac:dyDescent="0.45">
      <c r="B222" t="s">
        <v>79</v>
      </c>
      <c r="C222" t="s">
        <v>109</v>
      </c>
      <c r="L222" t="e">
        <f t="shared" si="28"/>
        <v>#N/A</v>
      </c>
    </row>
    <row r="223" spans="2:12" x14ac:dyDescent="0.45">
      <c r="B223" t="s">
        <v>80</v>
      </c>
      <c r="C223" t="s">
        <v>109</v>
      </c>
      <c r="L223" t="e">
        <f t="shared" si="28"/>
        <v>#N/A</v>
      </c>
    </row>
    <row r="224" spans="2:12" x14ac:dyDescent="0.45">
      <c r="B224" t="s">
        <v>81</v>
      </c>
      <c r="C224" t="s">
        <v>109</v>
      </c>
      <c r="L224" t="e">
        <f t="shared" si="28"/>
        <v>#N/A</v>
      </c>
    </row>
    <row r="225" spans="2:12" x14ac:dyDescent="0.45">
      <c r="B225" t="s">
        <v>82</v>
      </c>
      <c r="C225" t="s">
        <v>109</v>
      </c>
      <c r="L225" t="e">
        <f t="shared" si="28"/>
        <v>#N/A</v>
      </c>
    </row>
    <row r="226" spans="2:12" x14ac:dyDescent="0.45">
      <c r="B226" t="s">
        <v>83</v>
      </c>
      <c r="C226" t="s">
        <v>109</v>
      </c>
      <c r="L226" t="e">
        <f t="shared" si="28"/>
        <v>#N/A</v>
      </c>
    </row>
    <row r="227" spans="2:12" x14ac:dyDescent="0.45">
      <c r="B227">
        <v>2019</v>
      </c>
      <c r="C227" t="s">
        <v>109</v>
      </c>
      <c r="L227" t="e">
        <f>L136</f>
        <v>#N/A</v>
      </c>
    </row>
    <row r="228" spans="2:12" x14ac:dyDescent="0.45">
      <c r="B228" t="s">
        <v>72</v>
      </c>
      <c r="C228" t="s">
        <v>109</v>
      </c>
      <c r="L228" t="e">
        <f t="shared" ref="L228:L239" si="29">L137</f>
        <v>#N/A</v>
      </c>
    </row>
    <row r="229" spans="2:12" x14ac:dyDescent="0.45">
      <c r="B229" t="s">
        <v>73</v>
      </c>
      <c r="C229" t="s">
        <v>109</v>
      </c>
      <c r="L229" t="e">
        <f t="shared" si="29"/>
        <v>#N/A</v>
      </c>
    </row>
    <row r="230" spans="2:12" x14ac:dyDescent="0.45">
      <c r="B230" t="s">
        <v>74</v>
      </c>
      <c r="C230" t="s">
        <v>109</v>
      </c>
      <c r="L230" t="e">
        <f t="shared" si="29"/>
        <v>#N/A</v>
      </c>
    </row>
    <row r="231" spans="2:12" x14ac:dyDescent="0.45">
      <c r="B231" t="s">
        <v>75</v>
      </c>
      <c r="C231" t="s">
        <v>109</v>
      </c>
      <c r="L231" t="e">
        <f t="shared" si="29"/>
        <v>#N/A</v>
      </c>
    </row>
    <row r="232" spans="2:12" x14ac:dyDescent="0.45">
      <c r="B232" t="s">
        <v>76</v>
      </c>
      <c r="C232" t="s">
        <v>109</v>
      </c>
      <c r="L232" t="e">
        <f t="shared" si="29"/>
        <v>#N/A</v>
      </c>
    </row>
    <row r="233" spans="2:12" x14ac:dyDescent="0.45">
      <c r="B233" t="s">
        <v>77</v>
      </c>
      <c r="C233" t="s">
        <v>109</v>
      </c>
      <c r="L233" t="e">
        <f t="shared" si="29"/>
        <v>#N/A</v>
      </c>
    </row>
    <row r="234" spans="2:12" x14ac:dyDescent="0.45">
      <c r="B234" t="s">
        <v>78</v>
      </c>
      <c r="C234" t="s">
        <v>109</v>
      </c>
      <c r="L234" t="e">
        <f t="shared" si="29"/>
        <v>#N/A</v>
      </c>
    </row>
    <row r="235" spans="2:12" x14ac:dyDescent="0.45">
      <c r="B235" t="s">
        <v>79</v>
      </c>
      <c r="C235" t="s">
        <v>109</v>
      </c>
      <c r="L235" t="e">
        <f t="shared" si="29"/>
        <v>#N/A</v>
      </c>
    </row>
    <row r="236" spans="2:12" x14ac:dyDescent="0.45">
      <c r="B236" t="s">
        <v>80</v>
      </c>
      <c r="C236" t="s">
        <v>109</v>
      </c>
      <c r="L236" t="e">
        <f t="shared" si="29"/>
        <v>#N/A</v>
      </c>
    </row>
    <row r="237" spans="2:12" x14ac:dyDescent="0.45">
      <c r="B237" t="s">
        <v>81</v>
      </c>
      <c r="C237" t="s">
        <v>109</v>
      </c>
      <c r="L237" t="e">
        <f t="shared" si="29"/>
        <v>#N/A</v>
      </c>
    </row>
    <row r="238" spans="2:12" x14ac:dyDescent="0.45">
      <c r="B238" t="s">
        <v>82</v>
      </c>
      <c r="C238" t="s">
        <v>109</v>
      </c>
      <c r="L238" t="e">
        <f t="shared" si="29"/>
        <v>#N/A</v>
      </c>
    </row>
    <row r="239" spans="2:12" x14ac:dyDescent="0.45">
      <c r="B239" t="s">
        <v>83</v>
      </c>
      <c r="C239" t="s">
        <v>109</v>
      </c>
      <c r="L239" t="e">
        <f t="shared" si="29"/>
        <v>#N/A</v>
      </c>
    </row>
  </sheetData>
  <mergeCells count="1">
    <mergeCell ref="R5:S5"/>
  </mergeCells>
  <phoneticPr fontId="12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638DC6-148E-4B3E-A571-6B2985F5F93C}">
  <sheetPr>
    <tabColor theme="2" tint="-9.9978637043366805E-2"/>
  </sheetPr>
  <dimension ref="A1:BU19"/>
  <sheetViews>
    <sheetView workbookViewId="0">
      <selection activeCell="G3" sqref="G3"/>
    </sheetView>
  </sheetViews>
  <sheetFormatPr baseColWidth="10" defaultRowHeight="14.25" x14ac:dyDescent="0.45"/>
  <sheetData>
    <row r="1" spans="1:73" ht="15.75" x14ac:dyDescent="0.5">
      <c r="B1" s="48">
        <v>2019</v>
      </c>
      <c r="C1" s="48">
        <v>2018</v>
      </c>
      <c r="D1" s="48">
        <v>2017</v>
      </c>
      <c r="E1" s="48">
        <v>2016</v>
      </c>
      <c r="F1" s="48">
        <v>2015</v>
      </c>
      <c r="G1" s="48">
        <v>2014</v>
      </c>
      <c r="H1" s="48">
        <v>2013</v>
      </c>
      <c r="I1" s="48">
        <v>2012</v>
      </c>
      <c r="J1" s="51" t="s">
        <v>109</v>
      </c>
      <c r="K1" s="48">
        <v>2019</v>
      </c>
      <c r="L1" s="48">
        <v>2018</v>
      </c>
      <c r="M1" s="48">
        <v>2017</v>
      </c>
      <c r="N1" s="48">
        <v>2016</v>
      </c>
      <c r="O1" s="48">
        <v>2015</v>
      </c>
      <c r="P1" s="48">
        <v>2014</v>
      </c>
      <c r="Q1" s="48">
        <v>2013</v>
      </c>
      <c r="R1" s="48">
        <v>2012</v>
      </c>
      <c r="S1" s="51" t="s">
        <v>109</v>
      </c>
      <c r="T1" s="48">
        <v>2019</v>
      </c>
      <c r="U1" s="48">
        <v>2018</v>
      </c>
      <c r="V1" s="48">
        <v>2017</v>
      </c>
      <c r="W1" s="48">
        <v>2016</v>
      </c>
      <c r="X1" s="48">
        <v>2015</v>
      </c>
      <c r="Y1" s="48">
        <v>2014</v>
      </c>
      <c r="Z1" s="48">
        <v>2013</v>
      </c>
      <c r="AA1" s="48">
        <v>2012</v>
      </c>
      <c r="AB1" s="51" t="s">
        <v>109</v>
      </c>
      <c r="AC1" s="48">
        <v>2019</v>
      </c>
      <c r="AD1" s="48">
        <v>2018</v>
      </c>
      <c r="AE1" s="48">
        <v>2017</v>
      </c>
      <c r="AF1" s="48">
        <v>2016</v>
      </c>
      <c r="AG1" s="48">
        <v>2015</v>
      </c>
      <c r="AH1" s="48">
        <v>2014</v>
      </c>
      <c r="AI1" s="48">
        <v>2013</v>
      </c>
      <c r="AJ1" s="48">
        <v>2012</v>
      </c>
      <c r="AK1" s="51" t="s">
        <v>109</v>
      </c>
      <c r="AL1" s="48">
        <v>2019</v>
      </c>
      <c r="AM1" s="48">
        <v>2018</v>
      </c>
      <c r="AN1" s="48">
        <v>2017</v>
      </c>
      <c r="AO1" s="48">
        <v>2016</v>
      </c>
      <c r="AP1" s="48">
        <v>2015</v>
      </c>
      <c r="AQ1" s="48">
        <v>2014</v>
      </c>
      <c r="AR1" s="48">
        <v>2013</v>
      </c>
      <c r="AS1" s="48">
        <v>2012</v>
      </c>
      <c r="AT1" s="51" t="s">
        <v>109</v>
      </c>
      <c r="AU1" s="48">
        <v>2019</v>
      </c>
      <c r="AV1" s="48">
        <v>2018</v>
      </c>
      <c r="AW1" s="48">
        <v>2017</v>
      </c>
      <c r="AX1" s="48">
        <v>2016</v>
      </c>
      <c r="AY1" s="48">
        <v>2015</v>
      </c>
      <c r="AZ1" s="48">
        <v>2014</v>
      </c>
      <c r="BA1" s="48">
        <v>2013</v>
      </c>
      <c r="BB1" s="48">
        <v>2012</v>
      </c>
      <c r="BC1" s="51" t="s">
        <v>109</v>
      </c>
      <c r="BD1" s="48">
        <v>2019</v>
      </c>
      <c r="BE1" s="48">
        <v>2018</v>
      </c>
      <c r="BF1" s="48">
        <v>2017</v>
      </c>
      <c r="BG1" s="48">
        <v>2016</v>
      </c>
      <c r="BH1" s="48">
        <v>2015</v>
      </c>
      <c r="BI1" s="48">
        <v>2014</v>
      </c>
      <c r="BJ1" s="48">
        <v>2013</v>
      </c>
      <c r="BK1" s="48">
        <v>2012</v>
      </c>
      <c r="BL1" s="51" t="s">
        <v>109</v>
      </c>
      <c r="BM1" s="48">
        <v>2019</v>
      </c>
      <c r="BN1" s="48">
        <v>2018</v>
      </c>
      <c r="BO1" s="48">
        <v>2017</v>
      </c>
      <c r="BP1" s="48">
        <v>2016</v>
      </c>
      <c r="BQ1" s="48">
        <v>2015</v>
      </c>
      <c r="BR1" s="48">
        <v>2014</v>
      </c>
      <c r="BS1" s="48">
        <v>2013</v>
      </c>
      <c r="BT1" s="48">
        <v>2012</v>
      </c>
      <c r="BU1" s="51" t="s">
        <v>109</v>
      </c>
    </row>
    <row r="2" spans="1:73" ht="18" x14ac:dyDescent="0.55000000000000004">
      <c r="A2" s="48" t="s">
        <v>96</v>
      </c>
      <c r="B2" s="49">
        <v>386</v>
      </c>
      <c r="C2" s="49">
        <v>272.8</v>
      </c>
      <c r="D2" s="49">
        <v>440.8</v>
      </c>
      <c r="E2" s="49">
        <v>335.5</v>
      </c>
      <c r="F2" s="49">
        <v>368.6</v>
      </c>
      <c r="G2" s="49">
        <v>295.2</v>
      </c>
      <c r="H2" s="49">
        <v>401.8</v>
      </c>
      <c r="I2" s="49">
        <v>310.2</v>
      </c>
      <c r="J2" s="52">
        <v>351.36249999999995</v>
      </c>
      <c r="K2" s="49">
        <v>327.7</v>
      </c>
      <c r="L2" s="49">
        <v>233</v>
      </c>
      <c r="M2" s="49">
        <v>383.8</v>
      </c>
      <c r="N2" s="49">
        <v>274.10000000000002</v>
      </c>
      <c r="O2" s="49">
        <v>303.7</v>
      </c>
      <c r="P2" s="49">
        <v>255</v>
      </c>
      <c r="Q2" s="49">
        <v>324.39999999999998</v>
      </c>
      <c r="R2" s="49">
        <v>270</v>
      </c>
      <c r="S2" s="52">
        <v>296.46249999999998</v>
      </c>
      <c r="T2" s="49">
        <v>434.4</v>
      </c>
      <c r="U2" s="49">
        <v>294.2</v>
      </c>
      <c r="V2" s="49">
        <v>530.29999999999995</v>
      </c>
      <c r="W2" s="49">
        <v>371.4</v>
      </c>
      <c r="X2" s="49">
        <v>402.8</v>
      </c>
      <c r="Y2" s="49">
        <v>332.4</v>
      </c>
      <c r="Z2" s="49">
        <v>443.8</v>
      </c>
      <c r="AA2" s="49">
        <v>364.7</v>
      </c>
      <c r="AB2" s="52">
        <v>396.74999999999994</v>
      </c>
      <c r="AC2" s="49">
        <v>298.7</v>
      </c>
      <c r="AD2" s="49">
        <v>200.7</v>
      </c>
      <c r="AE2" s="49">
        <v>350.7</v>
      </c>
      <c r="AF2" s="49">
        <v>218.3</v>
      </c>
      <c r="AG2" s="49">
        <v>272.7</v>
      </c>
      <c r="AH2" s="49">
        <v>206.6</v>
      </c>
      <c r="AI2" s="49">
        <v>287.3</v>
      </c>
      <c r="AJ2" s="49">
        <v>259.8</v>
      </c>
      <c r="AK2" s="52">
        <v>261.84999999999997</v>
      </c>
      <c r="AL2" s="49">
        <v>399.2</v>
      </c>
      <c r="AM2" s="49">
        <v>257.3</v>
      </c>
      <c r="AN2" s="49">
        <v>493.3</v>
      </c>
      <c r="AO2" s="49">
        <v>315.7</v>
      </c>
      <c r="AP2" s="49">
        <v>374.5</v>
      </c>
      <c r="AQ2" s="49">
        <v>300.10000000000002</v>
      </c>
      <c r="AR2" s="49">
        <v>406.8</v>
      </c>
      <c r="AS2" s="49">
        <v>353.7</v>
      </c>
      <c r="AT2" s="52">
        <v>362.57499999999999</v>
      </c>
      <c r="AU2" s="49">
        <v>348</v>
      </c>
      <c r="AV2" s="49">
        <v>209.6</v>
      </c>
      <c r="AW2" s="49">
        <v>385.2</v>
      </c>
      <c r="AX2" s="49">
        <v>232.7</v>
      </c>
      <c r="AY2" s="49">
        <v>323.3</v>
      </c>
      <c r="AZ2" s="49">
        <v>230.8</v>
      </c>
      <c r="BA2" s="49">
        <v>328.1</v>
      </c>
      <c r="BB2" s="49">
        <v>295.10000000000002</v>
      </c>
      <c r="BC2" s="52">
        <v>294.09999999999997</v>
      </c>
      <c r="BD2" s="49">
        <v>316.89999999999998</v>
      </c>
      <c r="BE2" s="49">
        <v>212.8</v>
      </c>
      <c r="BF2" s="49">
        <v>366.3</v>
      </c>
      <c r="BG2" s="49">
        <v>266.3</v>
      </c>
      <c r="BH2" s="49">
        <v>289.8</v>
      </c>
      <c r="BI2" s="49">
        <v>233.4</v>
      </c>
      <c r="BJ2" s="49">
        <v>323.8</v>
      </c>
      <c r="BK2" s="49">
        <v>277.39999999999998</v>
      </c>
      <c r="BL2" s="52">
        <v>285.83749999999998</v>
      </c>
      <c r="BM2" s="49">
        <v>220</v>
      </c>
      <c r="BN2" s="49">
        <v>142.69999999999999</v>
      </c>
      <c r="BO2" s="49">
        <v>212.1</v>
      </c>
      <c r="BP2" s="49">
        <v>181.7</v>
      </c>
      <c r="BQ2" s="49">
        <v>183.4</v>
      </c>
      <c r="BR2" s="49">
        <v>178.4</v>
      </c>
      <c r="BS2" s="49">
        <v>221.9</v>
      </c>
      <c r="BT2" s="49">
        <v>188.2</v>
      </c>
      <c r="BU2" s="52">
        <v>191.05</v>
      </c>
    </row>
    <row r="3" spans="1:73" ht="18" x14ac:dyDescent="0.55000000000000004">
      <c r="A3" s="48" t="s">
        <v>97</v>
      </c>
      <c r="B3" s="49">
        <v>249.2</v>
      </c>
      <c r="C3" s="49">
        <v>408.7</v>
      </c>
      <c r="D3" s="49">
        <v>253.6</v>
      </c>
      <c r="E3" s="49">
        <v>299.89999999999998</v>
      </c>
      <c r="F3" s="49">
        <v>343.3</v>
      </c>
      <c r="G3" s="49">
        <v>253.1</v>
      </c>
      <c r="H3" s="49">
        <v>376.3</v>
      </c>
      <c r="I3" s="49">
        <v>419.9</v>
      </c>
      <c r="J3" s="52">
        <v>325.5</v>
      </c>
      <c r="K3" s="49">
        <v>230.3</v>
      </c>
      <c r="L3" s="49">
        <v>336.4</v>
      </c>
      <c r="M3" s="49">
        <v>228.2</v>
      </c>
      <c r="N3" s="49">
        <v>255.3</v>
      </c>
      <c r="O3" s="49">
        <v>307</v>
      </c>
      <c r="P3" s="49">
        <v>223.9</v>
      </c>
      <c r="Q3" s="49">
        <v>313.8</v>
      </c>
      <c r="R3" s="49">
        <v>351.4</v>
      </c>
      <c r="S3" s="52">
        <v>280.78750000000002</v>
      </c>
      <c r="T3" s="49">
        <v>286.10000000000002</v>
      </c>
      <c r="U3" s="49">
        <v>441.3</v>
      </c>
      <c r="V3" s="49">
        <v>282</v>
      </c>
      <c r="W3" s="49">
        <v>308.3</v>
      </c>
      <c r="X3" s="49">
        <v>384.5</v>
      </c>
      <c r="Y3" s="49">
        <v>278.10000000000002</v>
      </c>
      <c r="Z3" s="49">
        <v>430.7</v>
      </c>
      <c r="AA3" s="49">
        <v>494.9</v>
      </c>
      <c r="AB3" s="52">
        <v>363.23750000000001</v>
      </c>
      <c r="AC3" s="49">
        <v>186.5</v>
      </c>
      <c r="AD3" s="49">
        <v>307.39999999999998</v>
      </c>
      <c r="AE3" s="49">
        <v>201</v>
      </c>
      <c r="AF3" s="49">
        <v>215.2</v>
      </c>
      <c r="AG3" s="49">
        <v>276.8</v>
      </c>
      <c r="AH3" s="49">
        <v>183.9</v>
      </c>
      <c r="AI3" s="49">
        <v>286.2</v>
      </c>
      <c r="AJ3" s="49">
        <v>377.9</v>
      </c>
      <c r="AK3" s="52">
        <v>254.36250000000001</v>
      </c>
      <c r="AL3" s="49">
        <v>261.60000000000002</v>
      </c>
      <c r="AM3" s="49">
        <v>388.7</v>
      </c>
      <c r="AN3" s="49">
        <v>241.7</v>
      </c>
      <c r="AO3" s="49">
        <v>278</v>
      </c>
      <c r="AP3" s="49">
        <v>343.6</v>
      </c>
      <c r="AQ3" s="49">
        <v>254.2</v>
      </c>
      <c r="AR3" s="49">
        <v>406.6</v>
      </c>
      <c r="AS3" s="49">
        <v>463.4</v>
      </c>
      <c r="AT3" s="52">
        <v>329.72500000000002</v>
      </c>
      <c r="AU3" s="49">
        <v>211.2</v>
      </c>
      <c r="AV3" s="49">
        <v>312.10000000000002</v>
      </c>
      <c r="AW3" s="49">
        <v>194.4</v>
      </c>
      <c r="AX3" s="49">
        <v>222.1</v>
      </c>
      <c r="AY3" s="49">
        <v>287.60000000000002</v>
      </c>
      <c r="AZ3" s="49">
        <v>215.4</v>
      </c>
      <c r="BA3" s="49">
        <v>296.89999999999998</v>
      </c>
      <c r="BB3" s="49">
        <v>422.9</v>
      </c>
      <c r="BC3" s="52">
        <v>270.32500000000005</v>
      </c>
      <c r="BD3" s="49">
        <v>229.9</v>
      </c>
      <c r="BE3" s="49">
        <v>307.10000000000002</v>
      </c>
      <c r="BF3" s="49">
        <v>153.1</v>
      </c>
      <c r="BG3" s="49">
        <v>220.1</v>
      </c>
      <c r="BH3" s="49">
        <v>276.5</v>
      </c>
      <c r="BI3" s="49">
        <v>206.5</v>
      </c>
      <c r="BJ3" s="49">
        <v>312</v>
      </c>
      <c r="BK3" s="49">
        <v>367.1</v>
      </c>
      <c r="BL3" s="52">
        <v>259.03750000000002</v>
      </c>
      <c r="BM3" s="49">
        <v>149.6</v>
      </c>
      <c r="BN3" s="49">
        <v>214.6</v>
      </c>
      <c r="BO3" s="49">
        <v>124.5</v>
      </c>
      <c r="BP3" s="49">
        <v>152.1</v>
      </c>
      <c r="BQ3" s="49">
        <v>180.6</v>
      </c>
      <c r="BR3" s="49">
        <v>162.19999999999999</v>
      </c>
      <c r="BS3" s="49">
        <v>226.1</v>
      </c>
      <c r="BT3" s="49">
        <v>246.5</v>
      </c>
      <c r="BU3" s="52">
        <v>182.02499999999998</v>
      </c>
    </row>
    <row r="4" spans="1:73" ht="18" x14ac:dyDescent="0.55000000000000004">
      <c r="A4" s="48" t="s">
        <v>98</v>
      </c>
      <c r="B4" s="49">
        <v>218.1</v>
      </c>
      <c r="C4" s="49">
        <v>285.3</v>
      </c>
      <c r="D4" s="49">
        <v>180.1</v>
      </c>
      <c r="E4" s="49">
        <v>297.10000000000002</v>
      </c>
      <c r="F4" s="49">
        <v>249.8</v>
      </c>
      <c r="G4" s="49">
        <v>205</v>
      </c>
      <c r="H4" s="49">
        <v>349.2</v>
      </c>
      <c r="I4" s="49">
        <v>188.3</v>
      </c>
      <c r="J4" s="52">
        <v>246.61250000000001</v>
      </c>
      <c r="K4" s="49">
        <v>194</v>
      </c>
      <c r="L4" s="49">
        <v>253.4</v>
      </c>
      <c r="M4" s="49">
        <v>173</v>
      </c>
      <c r="N4" s="49">
        <v>268.10000000000002</v>
      </c>
      <c r="O4" s="49">
        <v>234.8</v>
      </c>
      <c r="P4" s="49">
        <v>213.5</v>
      </c>
      <c r="Q4" s="49">
        <v>295.39999999999998</v>
      </c>
      <c r="R4" s="49">
        <v>201.3</v>
      </c>
      <c r="S4" s="52">
        <v>229.18749999999997</v>
      </c>
      <c r="T4" s="49">
        <v>244</v>
      </c>
      <c r="U4" s="49">
        <v>342.5</v>
      </c>
      <c r="V4" s="49">
        <v>219.6</v>
      </c>
      <c r="W4" s="49">
        <v>325.2</v>
      </c>
      <c r="X4" s="49">
        <v>285.7</v>
      </c>
      <c r="Y4" s="49">
        <v>250.3</v>
      </c>
      <c r="Z4" s="49">
        <v>387.4</v>
      </c>
      <c r="AA4" s="49">
        <v>233.3</v>
      </c>
      <c r="AB4" s="52">
        <v>286</v>
      </c>
      <c r="AC4" s="49">
        <v>167.3</v>
      </c>
      <c r="AD4" s="49">
        <v>216.3</v>
      </c>
      <c r="AE4" s="49">
        <v>153</v>
      </c>
      <c r="AF4" s="49">
        <v>217</v>
      </c>
      <c r="AG4" s="49">
        <v>208</v>
      </c>
      <c r="AH4" s="49">
        <v>184.6</v>
      </c>
      <c r="AI4" s="49">
        <v>240.1</v>
      </c>
      <c r="AJ4" s="49">
        <v>174.4</v>
      </c>
      <c r="AK4" s="52">
        <v>195.08750000000001</v>
      </c>
      <c r="AL4" s="49">
        <v>197.8</v>
      </c>
      <c r="AM4" s="49">
        <v>258.7</v>
      </c>
      <c r="AN4" s="49">
        <v>168.6</v>
      </c>
      <c r="AO4" s="49">
        <v>274.8</v>
      </c>
      <c r="AP4" s="49">
        <v>222.2</v>
      </c>
      <c r="AQ4" s="49">
        <v>209.4</v>
      </c>
      <c r="AR4" s="49">
        <v>299.7</v>
      </c>
      <c r="AS4" s="49">
        <v>175.5</v>
      </c>
      <c r="AT4" s="52">
        <v>225.83750000000003</v>
      </c>
      <c r="AU4" s="49">
        <v>176.3</v>
      </c>
      <c r="AV4" s="49">
        <v>198.9</v>
      </c>
      <c r="AW4" s="49">
        <v>147.1</v>
      </c>
      <c r="AX4" s="49">
        <v>215.9</v>
      </c>
      <c r="AY4" s="49">
        <v>179.3</v>
      </c>
      <c r="AZ4" s="49">
        <v>184.1</v>
      </c>
      <c r="BA4" s="49">
        <v>201.4</v>
      </c>
      <c r="BB4" s="49">
        <v>188.8</v>
      </c>
      <c r="BC4" s="52">
        <v>186.47499999999999</v>
      </c>
      <c r="BD4" s="49">
        <v>157.69999999999999</v>
      </c>
      <c r="BE4" s="49">
        <v>185.6</v>
      </c>
      <c r="BF4" s="49">
        <v>135.5</v>
      </c>
      <c r="BG4" s="49">
        <v>202.2</v>
      </c>
      <c r="BH4" s="49">
        <v>162.19999999999999</v>
      </c>
      <c r="BI4" s="49">
        <v>174.2</v>
      </c>
      <c r="BJ4" s="49">
        <v>204.7</v>
      </c>
      <c r="BK4" s="49">
        <v>147.1</v>
      </c>
      <c r="BL4" s="52">
        <v>171.15</v>
      </c>
      <c r="BM4" s="49">
        <v>107.5</v>
      </c>
      <c r="BN4" s="49">
        <v>167</v>
      </c>
      <c r="BO4" s="49">
        <v>95.8</v>
      </c>
      <c r="BP4" s="49">
        <v>133.19999999999999</v>
      </c>
      <c r="BQ4" s="49">
        <v>116.7</v>
      </c>
      <c r="BR4" s="49">
        <v>110.4</v>
      </c>
      <c r="BS4" s="49">
        <v>167.9</v>
      </c>
      <c r="BT4" s="49">
        <v>100.3</v>
      </c>
      <c r="BU4" s="52">
        <v>124.85</v>
      </c>
    </row>
    <row r="5" spans="1:73" ht="18" x14ac:dyDescent="0.55000000000000004">
      <c r="A5" s="48" t="s">
        <v>99</v>
      </c>
      <c r="B5" s="49">
        <v>170.3</v>
      </c>
      <c r="C5" s="49">
        <v>110.1</v>
      </c>
      <c r="D5" s="49">
        <v>172.3</v>
      </c>
      <c r="E5" s="49">
        <v>197.3</v>
      </c>
      <c r="F5" s="49">
        <v>133.30000000000001</v>
      </c>
      <c r="G5" s="49">
        <v>122.4</v>
      </c>
      <c r="H5" s="49">
        <v>199.4</v>
      </c>
      <c r="I5" s="49">
        <v>210.9</v>
      </c>
      <c r="J5" s="52">
        <v>164.5</v>
      </c>
      <c r="K5" s="49">
        <v>166.5</v>
      </c>
      <c r="L5" s="49">
        <v>126.4</v>
      </c>
      <c r="M5" s="49">
        <v>181.8</v>
      </c>
      <c r="N5" s="49">
        <v>200.6</v>
      </c>
      <c r="O5" s="49">
        <v>132.6</v>
      </c>
      <c r="P5" s="49">
        <v>136.19999999999999</v>
      </c>
      <c r="Q5" s="49">
        <v>200</v>
      </c>
      <c r="R5" s="49">
        <v>199.4</v>
      </c>
      <c r="S5" s="52">
        <v>167.9375</v>
      </c>
      <c r="T5" s="49">
        <v>196.9</v>
      </c>
      <c r="U5" s="49">
        <v>122.5</v>
      </c>
      <c r="V5" s="49">
        <v>218.8</v>
      </c>
      <c r="W5" s="49">
        <v>211.3</v>
      </c>
      <c r="X5" s="49">
        <v>187.1</v>
      </c>
      <c r="Y5" s="49">
        <v>137.69999999999999</v>
      </c>
      <c r="Z5" s="49">
        <v>195.4</v>
      </c>
      <c r="AA5" s="49">
        <v>210.3</v>
      </c>
      <c r="AB5" s="52">
        <v>185</v>
      </c>
      <c r="AC5" s="49">
        <v>133.5</v>
      </c>
      <c r="AD5" s="49">
        <v>99.2</v>
      </c>
      <c r="AE5" s="49">
        <v>141.69999999999999</v>
      </c>
      <c r="AF5" s="49">
        <v>157.4</v>
      </c>
      <c r="AG5" s="49">
        <v>105.1</v>
      </c>
      <c r="AH5" s="49">
        <v>102.9</v>
      </c>
      <c r="AI5" s="49">
        <v>165.3</v>
      </c>
      <c r="AJ5" s="49">
        <v>162.6</v>
      </c>
      <c r="AK5" s="52">
        <v>133.46249999999998</v>
      </c>
      <c r="AL5" s="49">
        <v>152.4</v>
      </c>
      <c r="AM5" s="49">
        <v>88.8</v>
      </c>
      <c r="AN5" s="49">
        <v>150.5</v>
      </c>
      <c r="AO5" s="49">
        <v>150.1</v>
      </c>
      <c r="AP5" s="49">
        <v>123.1</v>
      </c>
      <c r="AQ5" s="49">
        <v>111</v>
      </c>
      <c r="AR5" s="49">
        <v>169.4</v>
      </c>
      <c r="AS5" s="49">
        <v>160.30000000000001</v>
      </c>
      <c r="AT5" s="52">
        <v>138.19999999999999</v>
      </c>
      <c r="AU5" s="49">
        <v>127.2</v>
      </c>
      <c r="AV5" s="49">
        <v>83.3</v>
      </c>
      <c r="AW5" s="49">
        <v>134.6</v>
      </c>
      <c r="AX5" s="49">
        <v>125.2</v>
      </c>
      <c r="AY5" s="49">
        <v>102.7</v>
      </c>
      <c r="AZ5" s="49">
        <v>93.6</v>
      </c>
      <c r="BA5" s="49">
        <v>137</v>
      </c>
      <c r="BB5" s="49">
        <v>149</v>
      </c>
      <c r="BC5" s="52">
        <v>119.075</v>
      </c>
      <c r="BD5" s="49">
        <v>119.2</v>
      </c>
      <c r="BE5" s="49">
        <v>76.400000000000006</v>
      </c>
      <c r="BF5" s="49">
        <v>105.9</v>
      </c>
      <c r="BG5" s="49">
        <v>101.3</v>
      </c>
      <c r="BH5" s="49">
        <v>100.2</v>
      </c>
      <c r="BI5" s="49">
        <v>73.099999999999994</v>
      </c>
      <c r="BJ5" s="49">
        <v>131.5</v>
      </c>
      <c r="BK5" s="49">
        <v>106</v>
      </c>
      <c r="BL5" s="52">
        <v>101.7</v>
      </c>
      <c r="BM5" s="49">
        <v>76.3</v>
      </c>
      <c r="BN5" s="49">
        <v>52.6</v>
      </c>
      <c r="BO5" s="49">
        <v>56.5</v>
      </c>
      <c r="BP5" s="49">
        <v>42.3</v>
      </c>
      <c r="BQ5" s="49">
        <v>61</v>
      </c>
      <c r="BR5" s="49">
        <v>41.7</v>
      </c>
      <c r="BS5" s="49">
        <v>72.900000000000006</v>
      </c>
      <c r="BT5" s="49">
        <v>62.1</v>
      </c>
      <c r="BU5" s="52">
        <v>58.174999999999997</v>
      </c>
    </row>
    <row r="6" spans="1:73" ht="18" x14ac:dyDescent="0.55000000000000004">
      <c r="A6" s="48" t="s">
        <v>100</v>
      </c>
      <c r="B6" s="49">
        <v>116.6</v>
      </c>
      <c r="C6" s="49">
        <v>65</v>
      </c>
      <c r="D6" s="49">
        <v>71</v>
      </c>
      <c r="E6" s="49">
        <v>83.5</v>
      </c>
      <c r="F6" s="49">
        <v>91</v>
      </c>
      <c r="G6" s="49">
        <v>92.2</v>
      </c>
      <c r="H6" s="49">
        <v>138</v>
      </c>
      <c r="I6" s="49">
        <v>78.599999999999994</v>
      </c>
      <c r="J6" s="52">
        <v>91.987500000000011</v>
      </c>
      <c r="K6" s="49">
        <v>110.7</v>
      </c>
      <c r="L6" s="49">
        <v>90.7</v>
      </c>
      <c r="M6" s="49">
        <v>71.900000000000006</v>
      </c>
      <c r="N6" s="49">
        <v>83.2</v>
      </c>
      <c r="O6" s="49">
        <v>93</v>
      </c>
      <c r="P6" s="49">
        <v>97.7</v>
      </c>
      <c r="Q6" s="49">
        <v>138.30000000000001</v>
      </c>
      <c r="R6" s="49">
        <v>96.3</v>
      </c>
      <c r="S6" s="52">
        <v>97.724999999999994</v>
      </c>
      <c r="T6" s="49">
        <v>133.19999999999999</v>
      </c>
      <c r="U6" s="49">
        <v>63.9</v>
      </c>
      <c r="V6" s="49">
        <v>85.8</v>
      </c>
      <c r="W6" s="49">
        <v>97.6</v>
      </c>
      <c r="X6" s="49">
        <v>92.5</v>
      </c>
      <c r="Y6" s="49">
        <v>99.7</v>
      </c>
      <c r="Z6" s="49">
        <v>138.6</v>
      </c>
      <c r="AA6" s="49">
        <v>76.8</v>
      </c>
      <c r="AB6" s="52">
        <v>98.512500000000003</v>
      </c>
      <c r="AC6" s="49">
        <v>80.2</v>
      </c>
      <c r="AD6" s="49">
        <v>55</v>
      </c>
      <c r="AE6" s="49">
        <v>48.4</v>
      </c>
      <c r="AF6" s="49">
        <v>57.4</v>
      </c>
      <c r="AG6" s="49">
        <v>54.7</v>
      </c>
      <c r="AH6" s="49">
        <v>66</v>
      </c>
      <c r="AI6" s="49">
        <v>108.1</v>
      </c>
      <c r="AJ6" s="49">
        <v>60.3</v>
      </c>
      <c r="AK6" s="52">
        <v>66.262499999999989</v>
      </c>
      <c r="AL6" s="49">
        <v>91.6</v>
      </c>
      <c r="AM6" s="49">
        <v>46.7</v>
      </c>
      <c r="AN6" s="49">
        <v>68.8</v>
      </c>
      <c r="AO6" s="49">
        <v>77.599999999999994</v>
      </c>
      <c r="AP6" s="49">
        <v>50.2</v>
      </c>
      <c r="AQ6" s="49">
        <v>74.599999999999994</v>
      </c>
      <c r="AR6" s="49">
        <v>119.3</v>
      </c>
      <c r="AS6" s="49">
        <v>58.1</v>
      </c>
      <c r="AT6" s="52">
        <v>73.362499999999997</v>
      </c>
      <c r="AU6" s="49">
        <v>84.4</v>
      </c>
      <c r="AV6" s="49">
        <v>56.8</v>
      </c>
      <c r="AW6" s="49">
        <v>48.6</v>
      </c>
      <c r="AX6" s="49">
        <v>63.5</v>
      </c>
      <c r="AY6" s="49">
        <v>46.6</v>
      </c>
      <c r="AZ6" s="49">
        <v>70.7</v>
      </c>
      <c r="BA6" s="49">
        <v>107.6</v>
      </c>
      <c r="BB6" s="49">
        <v>51</v>
      </c>
      <c r="BC6" s="52">
        <v>66.149999999999991</v>
      </c>
      <c r="BD6" s="49">
        <v>52.1</v>
      </c>
      <c r="BE6" s="49">
        <v>37.4</v>
      </c>
      <c r="BF6" s="49">
        <v>57.4</v>
      </c>
      <c r="BG6" s="49">
        <v>54.7</v>
      </c>
      <c r="BH6" s="49">
        <v>27.2</v>
      </c>
      <c r="BI6" s="49">
        <v>43.9</v>
      </c>
      <c r="BJ6" s="49">
        <v>78.7</v>
      </c>
      <c r="BK6" s="49">
        <v>41.2</v>
      </c>
      <c r="BL6" s="52">
        <v>49.074999999999996</v>
      </c>
      <c r="BM6" s="49">
        <v>32.1</v>
      </c>
      <c r="BN6" s="49">
        <v>12.3</v>
      </c>
      <c r="BO6" s="49">
        <v>19.2</v>
      </c>
      <c r="BP6" s="49">
        <v>14.5</v>
      </c>
      <c r="BQ6" s="49">
        <v>7.7</v>
      </c>
      <c r="BR6" s="49">
        <v>16.5</v>
      </c>
      <c r="BS6" s="49">
        <v>30.3</v>
      </c>
      <c r="BT6" s="49">
        <v>23.1</v>
      </c>
      <c r="BU6" s="52">
        <v>19.462500000000002</v>
      </c>
    </row>
    <row r="7" spans="1:73" ht="18" x14ac:dyDescent="0.55000000000000004">
      <c r="A7" s="48" t="s">
        <v>101</v>
      </c>
      <c r="B7" s="49">
        <v>29.3</v>
      </c>
      <c r="C7" s="49">
        <v>12.6</v>
      </c>
      <c r="D7" s="49">
        <v>15.6</v>
      </c>
      <c r="E7" s="49">
        <v>29.9</v>
      </c>
      <c r="F7" s="49">
        <v>30.4</v>
      </c>
      <c r="G7" s="49">
        <v>25</v>
      </c>
      <c r="H7" s="49">
        <v>43.5</v>
      </c>
      <c r="I7" s="49">
        <v>40.6</v>
      </c>
      <c r="J7" s="52">
        <v>28.362500000000001</v>
      </c>
      <c r="K7" s="49">
        <v>42.1</v>
      </c>
      <c r="L7" s="49">
        <v>17.7</v>
      </c>
      <c r="M7" s="49">
        <v>27.2</v>
      </c>
      <c r="N7" s="49">
        <v>31.9</v>
      </c>
      <c r="O7" s="49">
        <v>43.8</v>
      </c>
      <c r="P7" s="49">
        <v>39.9</v>
      </c>
      <c r="Q7" s="49">
        <v>47.7</v>
      </c>
      <c r="R7" s="49">
        <v>37.1</v>
      </c>
      <c r="S7" s="52">
        <v>35.925000000000004</v>
      </c>
      <c r="T7" s="49">
        <v>22.8</v>
      </c>
      <c r="U7" s="49">
        <v>18.5</v>
      </c>
      <c r="V7" s="49">
        <v>21.9</v>
      </c>
      <c r="W7" s="49">
        <v>20.5</v>
      </c>
      <c r="X7" s="49">
        <v>32.9</v>
      </c>
      <c r="Y7" s="49">
        <v>33.4</v>
      </c>
      <c r="Z7" s="49">
        <v>45.5</v>
      </c>
      <c r="AA7" s="49">
        <v>35.299999999999997</v>
      </c>
      <c r="AB7" s="52">
        <v>28.85</v>
      </c>
      <c r="AC7" s="49">
        <v>17</v>
      </c>
      <c r="AD7" s="49">
        <v>5</v>
      </c>
      <c r="AE7" s="49">
        <v>7.4</v>
      </c>
      <c r="AF7" s="49">
        <v>9.6999999999999993</v>
      </c>
      <c r="AG7" s="49">
        <v>13</v>
      </c>
      <c r="AH7" s="49">
        <v>11.5</v>
      </c>
      <c r="AI7" s="49">
        <v>30.6</v>
      </c>
      <c r="AJ7" s="49">
        <v>13.6</v>
      </c>
      <c r="AK7" s="52">
        <v>13.474999999999998</v>
      </c>
      <c r="AL7" s="49">
        <v>20</v>
      </c>
      <c r="AM7" s="49">
        <v>6.4</v>
      </c>
      <c r="AN7" s="49">
        <v>8.5</v>
      </c>
      <c r="AO7" s="49">
        <v>10.7</v>
      </c>
      <c r="AP7" s="49">
        <v>6.8</v>
      </c>
      <c r="AQ7" s="49">
        <v>9.6999999999999993</v>
      </c>
      <c r="AR7" s="49">
        <v>28.5</v>
      </c>
      <c r="AS7" s="49">
        <v>11.7</v>
      </c>
      <c r="AT7" s="52">
        <v>12.7875</v>
      </c>
      <c r="AU7" s="49">
        <v>23.9</v>
      </c>
      <c r="AV7" s="49">
        <v>6.8</v>
      </c>
      <c r="AW7" s="49">
        <v>7.3</v>
      </c>
      <c r="AX7" s="49">
        <v>17.100000000000001</v>
      </c>
      <c r="AY7" s="49">
        <v>8.1999999999999993</v>
      </c>
      <c r="AZ7" s="49">
        <v>11.6</v>
      </c>
      <c r="BA7" s="49">
        <v>28.9</v>
      </c>
      <c r="BB7" s="49">
        <v>14</v>
      </c>
      <c r="BC7" s="52">
        <v>14.724999999999998</v>
      </c>
      <c r="BD7" s="49">
        <v>12.2</v>
      </c>
      <c r="BE7" s="49">
        <v>2</v>
      </c>
      <c r="BF7" s="49">
        <v>5.5</v>
      </c>
      <c r="BG7" s="49">
        <v>6.6</v>
      </c>
      <c r="BH7" s="49">
        <v>4.2</v>
      </c>
      <c r="BI7" s="49">
        <v>10</v>
      </c>
      <c r="BJ7" s="49">
        <v>14.3</v>
      </c>
      <c r="BK7" s="49">
        <v>8.8000000000000007</v>
      </c>
      <c r="BL7" s="52">
        <v>7.9499999999999993</v>
      </c>
      <c r="BM7" s="49">
        <v>0.1</v>
      </c>
      <c r="BN7" s="49">
        <v>0</v>
      </c>
      <c r="BO7" s="49">
        <v>0</v>
      </c>
      <c r="BP7" s="49">
        <v>0.6</v>
      </c>
      <c r="BQ7" s="49">
        <v>0.1</v>
      </c>
      <c r="BR7" s="49">
        <v>0.6</v>
      </c>
      <c r="BS7" s="49">
        <v>4</v>
      </c>
      <c r="BT7" s="49">
        <v>0.3</v>
      </c>
      <c r="BU7" s="52">
        <v>0.71250000000000002</v>
      </c>
    </row>
    <row r="8" spans="1:73" ht="18" x14ac:dyDescent="0.55000000000000004">
      <c r="A8" s="48" t="s">
        <v>102</v>
      </c>
      <c r="B8" s="49">
        <v>7.5</v>
      </c>
      <c r="C8" s="49">
        <v>0.8</v>
      </c>
      <c r="D8" s="49">
        <v>8.8000000000000007</v>
      </c>
      <c r="E8" s="49">
        <v>12.4</v>
      </c>
      <c r="F8" s="49">
        <v>12.1</v>
      </c>
      <c r="G8" s="49">
        <v>11.4</v>
      </c>
      <c r="H8" s="49">
        <v>5.8</v>
      </c>
      <c r="I8" s="49">
        <v>24.3</v>
      </c>
      <c r="J8" s="52">
        <v>10.387499999999999</v>
      </c>
      <c r="K8" s="49">
        <v>11.8</v>
      </c>
      <c r="L8" s="49">
        <v>8.5</v>
      </c>
      <c r="M8" s="49">
        <v>13.9</v>
      </c>
      <c r="N8" s="49">
        <v>25.3</v>
      </c>
      <c r="O8" s="49">
        <v>21.4</v>
      </c>
      <c r="P8" s="49">
        <v>16.399999999999999</v>
      </c>
      <c r="Q8" s="49">
        <v>10.9</v>
      </c>
      <c r="R8" s="49">
        <v>33.200000000000003</v>
      </c>
      <c r="S8" s="52">
        <v>17.675000000000004</v>
      </c>
      <c r="T8" s="49">
        <v>13.5</v>
      </c>
      <c r="U8" s="49">
        <v>5.4</v>
      </c>
      <c r="V8" s="49">
        <v>6.3</v>
      </c>
      <c r="W8" s="49">
        <v>12.4</v>
      </c>
      <c r="X8" s="49">
        <v>11.6</v>
      </c>
      <c r="Y8" s="49">
        <v>12.1</v>
      </c>
      <c r="Z8" s="49">
        <v>8</v>
      </c>
      <c r="AA8" s="49">
        <v>19.7</v>
      </c>
      <c r="AB8" s="52">
        <v>11.125000000000002</v>
      </c>
      <c r="AC8" s="49">
        <v>1.5</v>
      </c>
      <c r="AD8" s="49">
        <v>0.5</v>
      </c>
      <c r="AE8" s="49">
        <v>2.8</v>
      </c>
      <c r="AF8" s="49">
        <v>5.0999999999999996</v>
      </c>
      <c r="AG8" s="49">
        <v>4.3</v>
      </c>
      <c r="AH8" s="49">
        <v>3.8</v>
      </c>
      <c r="AI8" s="49">
        <v>1.4</v>
      </c>
      <c r="AJ8" s="49">
        <v>6.1</v>
      </c>
      <c r="AK8" s="52">
        <v>3.1875</v>
      </c>
      <c r="AL8" s="49">
        <v>1.5</v>
      </c>
      <c r="AM8" s="49">
        <v>1.5</v>
      </c>
      <c r="AN8" s="49">
        <v>2.7</v>
      </c>
      <c r="AO8" s="49">
        <v>5.6</v>
      </c>
      <c r="AP8" s="49">
        <v>3.1</v>
      </c>
      <c r="AQ8" s="49">
        <v>8.1</v>
      </c>
      <c r="AR8" s="49">
        <v>1.1000000000000001</v>
      </c>
      <c r="AS8" s="49">
        <v>10.5</v>
      </c>
      <c r="AT8" s="52">
        <v>4.2625000000000002</v>
      </c>
      <c r="AU8" s="49">
        <v>3.3</v>
      </c>
      <c r="AV8" s="49">
        <v>1</v>
      </c>
      <c r="AW8" s="49">
        <v>2.9</v>
      </c>
      <c r="AX8" s="49">
        <v>8.8000000000000007</v>
      </c>
      <c r="AY8" s="49">
        <v>4.2</v>
      </c>
      <c r="AZ8" s="49">
        <v>3.9</v>
      </c>
      <c r="BA8" s="49">
        <v>1.4</v>
      </c>
      <c r="BB8" s="49">
        <v>16.3</v>
      </c>
      <c r="BC8" s="52">
        <v>5.2249999999999996</v>
      </c>
      <c r="BD8" s="49">
        <v>0.6</v>
      </c>
      <c r="BE8" s="49">
        <v>0.4</v>
      </c>
      <c r="BF8" s="49">
        <v>1.7</v>
      </c>
      <c r="BG8" s="49">
        <v>2.6</v>
      </c>
      <c r="BH8" s="49">
        <v>0</v>
      </c>
      <c r="BI8" s="49">
        <v>1.9</v>
      </c>
      <c r="BJ8" s="49">
        <v>1.3</v>
      </c>
      <c r="BK8" s="49">
        <v>1.4</v>
      </c>
      <c r="BL8" s="52">
        <v>1.2375000000000003</v>
      </c>
      <c r="BM8" s="49">
        <v>0</v>
      </c>
      <c r="BN8" s="49">
        <v>0</v>
      </c>
      <c r="BO8" s="49">
        <v>0</v>
      </c>
      <c r="BP8" s="49">
        <v>0</v>
      </c>
      <c r="BQ8" s="49">
        <v>0</v>
      </c>
      <c r="BR8" s="49">
        <v>0</v>
      </c>
      <c r="BS8" s="49">
        <v>0</v>
      </c>
      <c r="BT8" s="49">
        <v>0</v>
      </c>
      <c r="BU8" s="52">
        <v>0</v>
      </c>
    </row>
    <row r="9" spans="1:73" ht="18" x14ac:dyDescent="0.55000000000000004">
      <c r="A9" s="48" t="s">
        <v>103</v>
      </c>
      <c r="B9" s="49">
        <v>10.7</v>
      </c>
      <c r="C9" s="49">
        <v>9.3000000000000007</v>
      </c>
      <c r="D9" s="49">
        <v>15.4</v>
      </c>
      <c r="E9" s="49">
        <v>11.4</v>
      </c>
      <c r="F9" s="49">
        <v>10.1</v>
      </c>
      <c r="G9" s="49">
        <v>29.3</v>
      </c>
      <c r="H9" s="49">
        <v>15.1</v>
      </c>
      <c r="I9" s="49">
        <v>10</v>
      </c>
      <c r="J9" s="52">
        <v>13.9125</v>
      </c>
      <c r="K9" s="49">
        <v>19.399999999999999</v>
      </c>
      <c r="L9" s="49">
        <v>21.6</v>
      </c>
      <c r="M9" s="49">
        <v>21.8</v>
      </c>
      <c r="N9" s="49">
        <v>20.6</v>
      </c>
      <c r="O9" s="49">
        <v>26.3</v>
      </c>
      <c r="P9" s="49">
        <v>33</v>
      </c>
      <c r="Q9" s="49">
        <v>21.5</v>
      </c>
      <c r="R9" s="49">
        <v>17.600000000000001</v>
      </c>
      <c r="S9" s="52">
        <v>22.724999999999998</v>
      </c>
      <c r="T9" s="49">
        <v>15</v>
      </c>
      <c r="U9" s="49">
        <v>13.6</v>
      </c>
      <c r="V9" s="49">
        <v>12.8</v>
      </c>
      <c r="W9" s="49">
        <v>17.5</v>
      </c>
      <c r="X9" s="49">
        <v>12.3</v>
      </c>
      <c r="Y9" s="49">
        <v>33.9</v>
      </c>
      <c r="Z9" s="49">
        <v>22.1</v>
      </c>
      <c r="AA9" s="49">
        <v>14.9</v>
      </c>
      <c r="AB9" s="52">
        <v>17.762499999999999</v>
      </c>
      <c r="AC9" s="49">
        <v>5.5</v>
      </c>
      <c r="AD9" s="49">
        <v>5.8</v>
      </c>
      <c r="AE9" s="49">
        <v>7.6</v>
      </c>
      <c r="AF9" s="49">
        <v>5.4</v>
      </c>
      <c r="AG9" s="49">
        <v>4.8</v>
      </c>
      <c r="AH9" s="49">
        <v>12.8</v>
      </c>
      <c r="AI9" s="49">
        <v>7.7</v>
      </c>
      <c r="AJ9" s="49">
        <v>2.1</v>
      </c>
      <c r="AK9" s="52">
        <v>6.4625000000000004</v>
      </c>
      <c r="AL9" s="49">
        <v>6.1</v>
      </c>
      <c r="AM9" s="49">
        <v>7.3</v>
      </c>
      <c r="AN9" s="49">
        <v>6.8</v>
      </c>
      <c r="AO9" s="49">
        <v>9</v>
      </c>
      <c r="AP9" s="49">
        <v>5.4</v>
      </c>
      <c r="AQ9" s="49">
        <v>14.3</v>
      </c>
      <c r="AR9" s="49">
        <v>10.3</v>
      </c>
      <c r="AS9" s="49">
        <v>6.9</v>
      </c>
      <c r="AT9" s="52">
        <v>8.2625000000000011</v>
      </c>
      <c r="AU9" s="49">
        <v>7</v>
      </c>
      <c r="AV9" s="49">
        <v>6.8</v>
      </c>
      <c r="AW9" s="49">
        <v>8</v>
      </c>
      <c r="AX9" s="49">
        <v>10.6</v>
      </c>
      <c r="AY9" s="49">
        <v>7.5</v>
      </c>
      <c r="AZ9" s="49">
        <v>14.1</v>
      </c>
      <c r="BA9" s="49">
        <v>10.3</v>
      </c>
      <c r="BB9" s="49">
        <v>4.8</v>
      </c>
      <c r="BC9" s="52">
        <v>8.6374999999999993</v>
      </c>
      <c r="BD9" s="49">
        <v>0.8</v>
      </c>
      <c r="BE9" s="49">
        <v>2</v>
      </c>
      <c r="BF9" s="49">
        <v>1.2</v>
      </c>
      <c r="BG9" s="49">
        <v>3</v>
      </c>
      <c r="BH9" s="49">
        <v>1.7</v>
      </c>
      <c r="BI9" s="49">
        <v>5.4</v>
      </c>
      <c r="BJ9" s="49">
        <v>2.1</v>
      </c>
      <c r="BK9" s="49">
        <v>0.6</v>
      </c>
      <c r="BL9" s="52">
        <v>2.1</v>
      </c>
      <c r="BM9" s="49">
        <v>0</v>
      </c>
      <c r="BN9" s="49">
        <v>0</v>
      </c>
      <c r="BO9" s="49">
        <v>0</v>
      </c>
      <c r="BP9" s="49">
        <v>0</v>
      </c>
      <c r="BQ9" s="49">
        <v>0</v>
      </c>
      <c r="BR9" s="49">
        <v>0</v>
      </c>
      <c r="BS9" s="49">
        <v>0</v>
      </c>
      <c r="BT9" s="49">
        <v>0</v>
      </c>
      <c r="BU9" s="52">
        <v>0</v>
      </c>
    </row>
    <row r="10" spans="1:73" s="4" customFormat="1" ht="18" x14ac:dyDescent="0.55000000000000004">
      <c r="A10" s="48" t="s">
        <v>104</v>
      </c>
      <c r="B10" s="49">
        <v>36.9</v>
      </c>
      <c r="C10" s="49">
        <v>38.700000000000003</v>
      </c>
      <c r="D10" s="49">
        <v>56.6</v>
      </c>
      <c r="E10" s="49">
        <v>16.7</v>
      </c>
      <c r="F10" s="49">
        <v>61.8</v>
      </c>
      <c r="G10" s="49">
        <v>23.1</v>
      </c>
      <c r="H10" s="49">
        <v>40.1</v>
      </c>
      <c r="I10" s="49">
        <v>59.7</v>
      </c>
      <c r="J10" s="52">
        <v>41.699999999999996</v>
      </c>
      <c r="K10" s="49">
        <v>37.299999999999997</v>
      </c>
      <c r="L10" s="49">
        <v>52.8</v>
      </c>
      <c r="M10" s="49">
        <v>60.6</v>
      </c>
      <c r="N10" s="49">
        <v>20.6</v>
      </c>
      <c r="O10" s="49">
        <v>68.599999999999994</v>
      </c>
      <c r="P10" s="49">
        <v>35</v>
      </c>
      <c r="Q10" s="49">
        <v>41.3</v>
      </c>
      <c r="R10" s="49">
        <v>70.900000000000006</v>
      </c>
      <c r="S10" s="52">
        <v>48.387500000000003</v>
      </c>
      <c r="T10" s="49">
        <v>53</v>
      </c>
      <c r="U10" s="49">
        <v>58.9</v>
      </c>
      <c r="V10" s="49">
        <v>78.900000000000006</v>
      </c>
      <c r="W10" s="49">
        <v>32.799999999999997</v>
      </c>
      <c r="X10" s="49">
        <v>72.3</v>
      </c>
      <c r="Y10" s="49">
        <v>46.3</v>
      </c>
      <c r="Z10" s="49">
        <v>53.6</v>
      </c>
      <c r="AA10" s="49">
        <v>73.900000000000006</v>
      </c>
      <c r="AB10" s="52">
        <v>58.712500000000006</v>
      </c>
      <c r="AC10" s="49">
        <v>14.9</v>
      </c>
      <c r="AD10" s="49">
        <v>20.5</v>
      </c>
      <c r="AE10" s="49">
        <v>29.3</v>
      </c>
      <c r="AF10" s="49">
        <v>10.4</v>
      </c>
      <c r="AG10" s="49">
        <v>39.5</v>
      </c>
      <c r="AH10" s="49">
        <v>16.100000000000001</v>
      </c>
      <c r="AI10" s="49">
        <v>15.7</v>
      </c>
      <c r="AJ10" s="49">
        <v>27.4</v>
      </c>
      <c r="AK10" s="52">
        <v>21.725000000000001</v>
      </c>
      <c r="AL10" s="49">
        <v>29.6</v>
      </c>
      <c r="AM10" s="49">
        <v>29.8</v>
      </c>
      <c r="AN10" s="49">
        <v>55</v>
      </c>
      <c r="AO10" s="49">
        <v>21.6</v>
      </c>
      <c r="AP10" s="49">
        <v>46.1</v>
      </c>
      <c r="AQ10" s="49">
        <v>29.3</v>
      </c>
      <c r="AR10" s="49">
        <v>31.2</v>
      </c>
      <c r="AS10" s="49">
        <v>43.8</v>
      </c>
      <c r="AT10" s="52">
        <v>35.799999999999997</v>
      </c>
      <c r="AU10" s="49">
        <v>25.2</v>
      </c>
      <c r="AV10" s="49">
        <v>23.1</v>
      </c>
      <c r="AW10" s="49">
        <v>39.5</v>
      </c>
      <c r="AX10" s="49">
        <v>17.2</v>
      </c>
      <c r="AY10" s="49">
        <v>44.7</v>
      </c>
      <c r="AZ10" s="49">
        <v>25.2</v>
      </c>
      <c r="BA10" s="49">
        <v>19.899999999999999</v>
      </c>
      <c r="BB10" s="49">
        <v>28</v>
      </c>
      <c r="BC10" s="52">
        <v>27.849999999999998</v>
      </c>
      <c r="BD10" s="49">
        <v>9.6</v>
      </c>
      <c r="BE10" s="49">
        <v>12.3</v>
      </c>
      <c r="BF10" s="49">
        <v>36.6</v>
      </c>
      <c r="BG10" s="49">
        <v>10.6</v>
      </c>
      <c r="BH10" s="49">
        <v>21</v>
      </c>
      <c r="BI10" s="49">
        <v>11.4</v>
      </c>
      <c r="BJ10" s="49">
        <v>12.9</v>
      </c>
      <c r="BK10" s="49">
        <v>11.9</v>
      </c>
      <c r="BL10" s="52">
        <v>15.787500000000001</v>
      </c>
      <c r="BM10" s="49">
        <v>0.1</v>
      </c>
      <c r="BN10" s="49">
        <v>0.1</v>
      </c>
      <c r="BO10" s="49">
        <v>2.9</v>
      </c>
      <c r="BP10" s="49">
        <v>0.1</v>
      </c>
      <c r="BQ10" s="49">
        <v>1</v>
      </c>
      <c r="BR10" s="49">
        <v>0.1</v>
      </c>
      <c r="BS10" s="49">
        <v>0.2</v>
      </c>
      <c r="BT10" s="49">
        <v>0.7</v>
      </c>
      <c r="BU10" s="52">
        <v>0.65</v>
      </c>
    </row>
    <row r="11" spans="1:73" ht="18" x14ac:dyDescent="0.55000000000000004">
      <c r="A11" s="48" t="s">
        <v>105</v>
      </c>
      <c r="B11" s="49">
        <v>107.3</v>
      </c>
      <c r="C11" s="49">
        <v>112.1</v>
      </c>
      <c r="D11" s="49">
        <v>87</v>
      </c>
      <c r="E11" s="49">
        <v>144</v>
      </c>
      <c r="F11" s="49">
        <v>153.30000000000001</v>
      </c>
      <c r="G11" s="49">
        <v>76.7</v>
      </c>
      <c r="H11" s="49">
        <v>89.3</v>
      </c>
      <c r="I11" s="49">
        <v>127.8</v>
      </c>
      <c r="J11" s="52">
        <v>112.1875</v>
      </c>
      <c r="K11" s="49">
        <v>82.5</v>
      </c>
      <c r="L11" s="49">
        <v>113.7</v>
      </c>
      <c r="M11" s="49">
        <v>77.599999999999994</v>
      </c>
      <c r="N11" s="49">
        <v>147.19999999999999</v>
      </c>
      <c r="O11" s="49">
        <v>119.2</v>
      </c>
      <c r="P11" s="49">
        <v>67.400000000000006</v>
      </c>
      <c r="Q11" s="49">
        <v>68.8</v>
      </c>
      <c r="R11" s="49">
        <v>102.2</v>
      </c>
      <c r="S11" s="52">
        <v>97.324999999999989</v>
      </c>
      <c r="T11" s="49">
        <v>104.5</v>
      </c>
      <c r="U11" s="49">
        <v>146.5</v>
      </c>
      <c r="V11" s="49">
        <v>132.6</v>
      </c>
      <c r="W11" s="49">
        <v>183.2</v>
      </c>
      <c r="X11" s="49">
        <v>189.6</v>
      </c>
      <c r="Y11" s="49">
        <v>92.8</v>
      </c>
      <c r="Z11" s="49">
        <v>106</v>
      </c>
      <c r="AA11" s="49">
        <v>173</v>
      </c>
      <c r="AB11" s="52">
        <v>141.02499999999998</v>
      </c>
      <c r="AC11" s="49">
        <v>35.9</v>
      </c>
      <c r="AD11" s="49">
        <v>81.5</v>
      </c>
      <c r="AE11" s="49">
        <v>44.6</v>
      </c>
      <c r="AF11" s="49">
        <v>93.5</v>
      </c>
      <c r="AG11" s="49">
        <v>98.1</v>
      </c>
      <c r="AH11" s="49">
        <v>32.5</v>
      </c>
      <c r="AI11" s="49">
        <v>43.5</v>
      </c>
      <c r="AJ11" s="49">
        <v>67.5</v>
      </c>
      <c r="AK11" s="52">
        <v>62.137500000000003</v>
      </c>
      <c r="AL11" s="49">
        <v>74.8</v>
      </c>
      <c r="AM11" s="49">
        <v>101</v>
      </c>
      <c r="AN11" s="49">
        <v>104</v>
      </c>
      <c r="AO11" s="49">
        <v>159.1</v>
      </c>
      <c r="AP11" s="49">
        <v>151.30000000000001</v>
      </c>
      <c r="AQ11" s="49">
        <v>75.599999999999994</v>
      </c>
      <c r="AR11" s="49">
        <v>79.3</v>
      </c>
      <c r="AS11" s="49">
        <v>116.4</v>
      </c>
      <c r="AT11" s="52">
        <v>107.6875</v>
      </c>
      <c r="AU11" s="49">
        <v>49.2</v>
      </c>
      <c r="AV11" s="49">
        <v>93.3</v>
      </c>
      <c r="AW11" s="49">
        <v>65.8</v>
      </c>
      <c r="AX11" s="49">
        <v>92.8</v>
      </c>
      <c r="AY11" s="49">
        <v>108.7</v>
      </c>
      <c r="AZ11" s="49">
        <v>44.7</v>
      </c>
      <c r="BA11" s="49">
        <v>54.4</v>
      </c>
      <c r="BB11" s="49">
        <v>81.5</v>
      </c>
      <c r="BC11" s="52">
        <v>73.8</v>
      </c>
      <c r="BD11" s="49">
        <v>42.9</v>
      </c>
      <c r="BE11" s="49">
        <v>56.9</v>
      </c>
      <c r="BF11" s="49">
        <v>51.3</v>
      </c>
      <c r="BG11" s="49">
        <v>77.7</v>
      </c>
      <c r="BH11" s="49">
        <v>97.5</v>
      </c>
      <c r="BI11" s="49">
        <v>41.8</v>
      </c>
      <c r="BJ11" s="49">
        <v>33.200000000000003</v>
      </c>
      <c r="BK11" s="49">
        <v>71.400000000000006</v>
      </c>
      <c r="BL11" s="52">
        <v>59.087500000000006</v>
      </c>
      <c r="BM11" s="49">
        <v>3.3</v>
      </c>
      <c r="BN11" s="49">
        <v>9.3000000000000007</v>
      </c>
      <c r="BO11" s="49">
        <v>10.1</v>
      </c>
      <c r="BP11" s="49">
        <v>16.899999999999999</v>
      </c>
      <c r="BQ11" s="49">
        <v>23</v>
      </c>
      <c r="BR11" s="49">
        <v>8.6</v>
      </c>
      <c r="BS11" s="49">
        <v>9</v>
      </c>
      <c r="BT11" s="49">
        <v>23.9</v>
      </c>
      <c r="BU11" s="52">
        <v>13.012499999999999</v>
      </c>
    </row>
    <row r="12" spans="1:73" ht="18" x14ac:dyDescent="0.55000000000000004">
      <c r="A12" s="48" t="s">
        <v>106</v>
      </c>
      <c r="B12" s="49">
        <v>254.9</v>
      </c>
      <c r="C12" s="49">
        <v>249</v>
      </c>
      <c r="D12" s="49">
        <v>254.4</v>
      </c>
      <c r="E12" s="49">
        <v>257.2</v>
      </c>
      <c r="F12" s="49">
        <v>169.4</v>
      </c>
      <c r="G12" s="49">
        <v>190.4</v>
      </c>
      <c r="H12" s="49">
        <v>278</v>
      </c>
      <c r="I12" s="49">
        <v>269.2</v>
      </c>
      <c r="J12" s="52">
        <v>240.31250000000003</v>
      </c>
      <c r="K12" s="49">
        <v>226.4</v>
      </c>
      <c r="L12" s="49">
        <v>212.6</v>
      </c>
      <c r="M12" s="49">
        <v>229.6</v>
      </c>
      <c r="N12" s="49">
        <v>225.8</v>
      </c>
      <c r="O12" s="49">
        <v>125.9</v>
      </c>
      <c r="P12" s="49">
        <v>160.5</v>
      </c>
      <c r="Q12" s="49">
        <v>225.1</v>
      </c>
      <c r="R12" s="49">
        <v>232.4</v>
      </c>
      <c r="S12" s="52">
        <v>204.78750000000002</v>
      </c>
      <c r="T12" s="49">
        <v>290.3</v>
      </c>
      <c r="U12" s="49">
        <v>260.60000000000002</v>
      </c>
      <c r="V12" s="49">
        <v>308.60000000000002</v>
      </c>
      <c r="W12" s="49">
        <v>300.3</v>
      </c>
      <c r="X12" s="49">
        <v>218</v>
      </c>
      <c r="Y12" s="49">
        <v>237.7</v>
      </c>
      <c r="Z12" s="49">
        <v>309.2</v>
      </c>
      <c r="AA12" s="49">
        <v>281.5</v>
      </c>
      <c r="AB12" s="52">
        <v>275.77500000000003</v>
      </c>
      <c r="AC12" s="49">
        <v>178.8</v>
      </c>
      <c r="AD12" s="49">
        <v>170.1</v>
      </c>
      <c r="AE12" s="49">
        <v>188.3</v>
      </c>
      <c r="AF12" s="49">
        <v>171.9</v>
      </c>
      <c r="AG12" s="49">
        <v>92.8</v>
      </c>
      <c r="AH12" s="49">
        <v>97.7</v>
      </c>
      <c r="AI12" s="49">
        <v>189.5</v>
      </c>
      <c r="AJ12" s="49">
        <v>165.6</v>
      </c>
      <c r="AK12" s="52">
        <v>156.83749999999998</v>
      </c>
      <c r="AL12" s="49">
        <v>254.4</v>
      </c>
      <c r="AM12" s="49">
        <v>238</v>
      </c>
      <c r="AN12" s="49">
        <v>288.39999999999998</v>
      </c>
      <c r="AO12" s="49">
        <v>247.6</v>
      </c>
      <c r="AP12" s="49">
        <v>212.3</v>
      </c>
      <c r="AQ12" s="49">
        <v>199.5</v>
      </c>
      <c r="AR12" s="49">
        <v>293.10000000000002</v>
      </c>
      <c r="AS12" s="49">
        <v>239.5</v>
      </c>
      <c r="AT12" s="52">
        <v>246.59999999999997</v>
      </c>
      <c r="AU12" s="49">
        <v>196.8</v>
      </c>
      <c r="AV12" s="49">
        <v>186</v>
      </c>
      <c r="AW12" s="49">
        <v>246</v>
      </c>
      <c r="AX12" s="49">
        <v>174.2</v>
      </c>
      <c r="AY12" s="49">
        <v>156.1</v>
      </c>
      <c r="AZ12" s="49">
        <v>108.8</v>
      </c>
      <c r="BA12" s="49">
        <v>221.7</v>
      </c>
      <c r="BB12" s="49">
        <v>189.5</v>
      </c>
      <c r="BC12" s="52">
        <v>184.88750000000002</v>
      </c>
      <c r="BD12" s="49">
        <v>191.1</v>
      </c>
      <c r="BE12" s="49">
        <v>144.30000000000001</v>
      </c>
      <c r="BF12" s="49">
        <v>191.9</v>
      </c>
      <c r="BG12" s="49">
        <v>178.6</v>
      </c>
      <c r="BH12" s="49">
        <v>157.80000000000001</v>
      </c>
      <c r="BI12" s="49">
        <v>110</v>
      </c>
      <c r="BJ12" s="49">
        <v>223.6</v>
      </c>
      <c r="BK12" s="49">
        <v>152.69999999999999</v>
      </c>
      <c r="BL12" s="52">
        <v>168.75</v>
      </c>
      <c r="BM12" s="49">
        <v>90.9</v>
      </c>
      <c r="BN12" s="49">
        <v>72.3</v>
      </c>
      <c r="BO12" s="49">
        <v>96.9</v>
      </c>
      <c r="BP12" s="49">
        <v>84.6</v>
      </c>
      <c r="BQ12" s="49">
        <v>77.3</v>
      </c>
      <c r="BR12" s="49">
        <v>44.5</v>
      </c>
      <c r="BS12" s="49">
        <v>103.3</v>
      </c>
      <c r="BT12" s="49">
        <v>71.2</v>
      </c>
      <c r="BU12" s="52">
        <v>80.125000000000014</v>
      </c>
    </row>
    <row r="13" spans="1:73" ht="18" x14ac:dyDescent="0.55000000000000004">
      <c r="A13" s="48" t="s">
        <v>107</v>
      </c>
      <c r="B13" s="49">
        <v>296.39999999999998</v>
      </c>
      <c r="C13" s="49">
        <v>299.5</v>
      </c>
      <c r="D13" s="49">
        <v>344.1</v>
      </c>
      <c r="E13" s="49">
        <v>357.5</v>
      </c>
      <c r="F13" s="49">
        <v>214.4</v>
      </c>
      <c r="G13" s="49">
        <v>346</v>
      </c>
      <c r="H13" s="49">
        <v>318.5</v>
      </c>
      <c r="I13" s="49">
        <v>319.2</v>
      </c>
      <c r="J13" s="52">
        <v>311.95</v>
      </c>
      <c r="K13" s="49">
        <v>263.7</v>
      </c>
      <c r="L13" s="49">
        <v>230</v>
      </c>
      <c r="M13" s="49">
        <v>277</v>
      </c>
      <c r="N13" s="49">
        <v>317.10000000000002</v>
      </c>
      <c r="O13" s="49">
        <v>172.1</v>
      </c>
      <c r="P13" s="49">
        <v>278.3</v>
      </c>
      <c r="Q13" s="49">
        <v>290.10000000000002</v>
      </c>
      <c r="R13" s="49">
        <v>250.8</v>
      </c>
      <c r="S13" s="52">
        <v>259.88750000000005</v>
      </c>
      <c r="T13" s="49">
        <v>326.89999999999998</v>
      </c>
      <c r="U13" s="49">
        <v>337</v>
      </c>
      <c r="V13" s="49">
        <v>359.4</v>
      </c>
      <c r="W13" s="49">
        <v>436.7</v>
      </c>
      <c r="X13" s="49">
        <v>249.1</v>
      </c>
      <c r="Y13" s="49">
        <v>365.9</v>
      </c>
      <c r="Z13" s="49">
        <v>368.4</v>
      </c>
      <c r="AA13" s="49">
        <v>353.1</v>
      </c>
      <c r="AB13" s="52">
        <v>349.5625</v>
      </c>
      <c r="AC13" s="49">
        <v>208.1</v>
      </c>
      <c r="AD13" s="49">
        <v>203.2</v>
      </c>
      <c r="AE13" s="49">
        <v>263.89999999999998</v>
      </c>
      <c r="AF13" s="49">
        <v>259.89999999999998</v>
      </c>
      <c r="AG13" s="49">
        <v>159.9</v>
      </c>
      <c r="AH13" s="49">
        <v>259.39999999999998</v>
      </c>
      <c r="AI13" s="49">
        <v>260.39999999999998</v>
      </c>
      <c r="AJ13" s="49">
        <v>219.7</v>
      </c>
      <c r="AK13" s="52">
        <v>229.31250000000003</v>
      </c>
      <c r="AL13" s="49">
        <v>272.60000000000002</v>
      </c>
      <c r="AM13" s="49">
        <v>314.3</v>
      </c>
      <c r="AN13" s="49">
        <v>356.5</v>
      </c>
      <c r="AO13" s="49">
        <v>457.2</v>
      </c>
      <c r="AP13" s="49">
        <v>271.3</v>
      </c>
      <c r="AQ13" s="49">
        <v>350.1</v>
      </c>
      <c r="AR13" s="49">
        <v>374.8</v>
      </c>
      <c r="AS13" s="49">
        <v>332.1</v>
      </c>
      <c r="AT13" s="52">
        <v>341.11250000000001</v>
      </c>
      <c r="AU13" s="49">
        <v>216.2</v>
      </c>
      <c r="AV13" s="49">
        <v>231.1</v>
      </c>
      <c r="AW13" s="49">
        <v>302.60000000000002</v>
      </c>
      <c r="AX13" s="49">
        <v>302</v>
      </c>
      <c r="AY13" s="49">
        <v>220</v>
      </c>
      <c r="AZ13" s="49">
        <v>307.5</v>
      </c>
      <c r="BA13" s="49">
        <v>326.89999999999998</v>
      </c>
      <c r="BB13" s="49">
        <v>254</v>
      </c>
      <c r="BC13" s="52">
        <v>270.03750000000002</v>
      </c>
      <c r="BD13" s="49">
        <v>227.6</v>
      </c>
      <c r="BE13" s="49">
        <v>276.3</v>
      </c>
      <c r="BF13" s="49">
        <v>310.5</v>
      </c>
      <c r="BG13" s="49">
        <v>308.5</v>
      </c>
      <c r="BH13" s="49">
        <v>181.5</v>
      </c>
      <c r="BI13" s="49">
        <v>257.8</v>
      </c>
      <c r="BJ13" s="49">
        <v>263.60000000000002</v>
      </c>
      <c r="BK13" s="49">
        <v>292.2</v>
      </c>
      <c r="BL13" s="52">
        <v>264.75</v>
      </c>
      <c r="BM13" s="49">
        <v>114.7</v>
      </c>
      <c r="BN13" s="49">
        <v>143.4</v>
      </c>
      <c r="BO13" s="49">
        <v>207.1</v>
      </c>
      <c r="BP13" s="49">
        <v>148.30000000000001</v>
      </c>
      <c r="BQ13" s="49">
        <v>122.5</v>
      </c>
      <c r="BR13" s="49">
        <v>145.69999999999999</v>
      </c>
      <c r="BS13" s="49">
        <v>160</v>
      </c>
      <c r="BT13" s="49">
        <v>195.2</v>
      </c>
      <c r="BU13" s="52">
        <v>154.61250000000001</v>
      </c>
    </row>
    <row r="14" spans="1:73" ht="15.75" x14ac:dyDescent="0.5">
      <c r="A14" s="48" t="s">
        <v>108</v>
      </c>
      <c r="B14" s="48">
        <v>1883.2000000000003</v>
      </c>
      <c r="C14" s="48">
        <v>1863.8999999999996</v>
      </c>
      <c r="D14" s="48">
        <v>1899.6999999999998</v>
      </c>
      <c r="E14" s="48">
        <v>2042.4000000000003</v>
      </c>
      <c r="F14" s="48">
        <v>1837.5</v>
      </c>
      <c r="G14" s="48">
        <v>1669.8</v>
      </c>
      <c r="H14" s="48">
        <v>2255</v>
      </c>
      <c r="I14" s="48">
        <v>2058.6999999999998</v>
      </c>
      <c r="J14" s="51">
        <v>1938.7750000000001</v>
      </c>
      <c r="K14" s="48">
        <v>1712.4</v>
      </c>
      <c r="L14" s="48">
        <v>1696.7999999999997</v>
      </c>
      <c r="M14" s="48">
        <v>1746.3999999999999</v>
      </c>
      <c r="N14" s="48">
        <v>1869.8000000000002</v>
      </c>
      <c r="O14" s="48">
        <v>1648.3999999999999</v>
      </c>
      <c r="P14" s="48">
        <v>1556.8</v>
      </c>
      <c r="Q14" s="48">
        <v>1977.2999999999997</v>
      </c>
      <c r="R14" s="48">
        <v>1862.6000000000001</v>
      </c>
      <c r="S14" s="51">
        <v>1758.8124999999998</v>
      </c>
      <c r="T14" s="48">
        <v>2120.5</v>
      </c>
      <c r="U14" s="48">
        <v>2104.8000000000002</v>
      </c>
      <c r="V14" s="48">
        <v>2256.8000000000002</v>
      </c>
      <c r="W14" s="48">
        <v>2316.9</v>
      </c>
      <c r="X14" s="48">
        <v>2138.4</v>
      </c>
      <c r="Y14" s="48">
        <v>1920.2</v>
      </c>
      <c r="Z14" s="48">
        <v>2508.6</v>
      </c>
      <c r="AA14" s="48">
        <v>2331.1999999999998</v>
      </c>
      <c r="AB14" s="51">
        <v>2212.1750000000002</v>
      </c>
      <c r="AC14" s="48">
        <v>1327.7</v>
      </c>
      <c r="AD14" s="48">
        <v>1365.1</v>
      </c>
      <c r="AE14" s="48">
        <v>1438.5</v>
      </c>
      <c r="AF14" s="48">
        <v>1421</v>
      </c>
      <c r="AG14" s="48">
        <v>1329.7</v>
      </c>
      <c r="AH14" s="48">
        <v>1177.7</v>
      </c>
      <c r="AI14" s="48">
        <v>1635.8</v>
      </c>
      <c r="AJ14" s="48">
        <v>1536.9</v>
      </c>
      <c r="AK14" s="51">
        <v>1404.05</v>
      </c>
      <c r="AL14" s="48">
        <v>1761.6</v>
      </c>
      <c r="AM14" s="48">
        <v>1738.4</v>
      </c>
      <c r="AN14" s="48">
        <v>1944.7</v>
      </c>
      <c r="AO14" s="48">
        <v>2007.1</v>
      </c>
      <c r="AP14" s="48">
        <v>1809.9</v>
      </c>
      <c r="AQ14" s="48">
        <v>1635.9</v>
      </c>
      <c r="AR14" s="48">
        <v>2220</v>
      </c>
      <c r="AS14" s="48">
        <v>1971.8</v>
      </c>
      <c r="AT14" s="51">
        <v>1886.1749999999997</v>
      </c>
      <c r="AU14" s="48">
        <v>1468.5</v>
      </c>
      <c r="AV14" s="48">
        <v>1408.8</v>
      </c>
      <c r="AW14" s="48">
        <v>1581.9</v>
      </c>
      <c r="AX14" s="48">
        <v>1482.1</v>
      </c>
      <c r="AY14" s="48">
        <v>1488.9</v>
      </c>
      <c r="AZ14" s="48">
        <v>1310.3</v>
      </c>
      <c r="BA14" s="48">
        <v>1734.5</v>
      </c>
      <c r="BB14" s="48">
        <v>1694.9</v>
      </c>
      <c r="BC14" s="51">
        <v>1521.2375</v>
      </c>
      <c r="BD14" s="48">
        <v>1360.4</v>
      </c>
      <c r="BE14" s="48">
        <v>1313.3</v>
      </c>
      <c r="BF14" s="48">
        <v>1416.8</v>
      </c>
      <c r="BG14" s="48">
        <v>1432.2</v>
      </c>
      <c r="BH14" s="48">
        <v>1319.6</v>
      </c>
      <c r="BI14" s="48">
        <v>1169.3</v>
      </c>
      <c r="BJ14" s="48">
        <v>1601.8</v>
      </c>
      <c r="BK14" s="48">
        <v>1477.8</v>
      </c>
      <c r="BL14" s="51">
        <v>1386.3999999999999</v>
      </c>
      <c r="BM14" s="48">
        <v>794.6</v>
      </c>
      <c r="BN14" s="48">
        <v>814.2</v>
      </c>
      <c r="BO14" s="48">
        <v>824.9</v>
      </c>
      <c r="BP14" s="48">
        <v>774.4</v>
      </c>
      <c r="BQ14" s="48">
        <v>773.3</v>
      </c>
      <c r="BR14" s="48">
        <v>708.8</v>
      </c>
      <c r="BS14" s="48">
        <v>995.5</v>
      </c>
      <c r="BT14" s="48">
        <v>911.5</v>
      </c>
      <c r="BU14" s="51">
        <v>824.65000000000009</v>
      </c>
    </row>
    <row r="15" spans="1:73" x14ac:dyDescent="0.45">
      <c r="B15" t="s">
        <v>14</v>
      </c>
      <c r="C15" t="s">
        <v>14</v>
      </c>
      <c r="D15" t="s">
        <v>14</v>
      </c>
      <c r="E15" t="s">
        <v>14</v>
      </c>
      <c r="F15" t="s">
        <v>14</v>
      </c>
      <c r="G15" t="s">
        <v>14</v>
      </c>
      <c r="H15" t="s">
        <v>14</v>
      </c>
      <c r="I15" t="s">
        <v>14</v>
      </c>
      <c r="J15" s="4" t="s">
        <v>14</v>
      </c>
      <c r="K15" t="s">
        <v>22</v>
      </c>
      <c r="L15" t="s">
        <v>22</v>
      </c>
      <c r="M15" t="s">
        <v>22</v>
      </c>
      <c r="N15" t="s">
        <v>22</v>
      </c>
      <c r="O15" t="s">
        <v>22</v>
      </c>
      <c r="P15" t="s">
        <v>22</v>
      </c>
      <c r="Q15" t="s">
        <v>22</v>
      </c>
      <c r="R15" t="s">
        <v>22</v>
      </c>
      <c r="S15" s="4" t="s">
        <v>22</v>
      </c>
      <c r="T15" t="s">
        <v>17</v>
      </c>
      <c r="U15" t="s">
        <v>17</v>
      </c>
      <c r="V15" t="s">
        <v>17</v>
      </c>
      <c r="W15" t="s">
        <v>17</v>
      </c>
      <c r="X15" t="s">
        <v>17</v>
      </c>
      <c r="Y15" t="s">
        <v>17</v>
      </c>
      <c r="Z15" t="s">
        <v>17</v>
      </c>
      <c r="AA15" t="s">
        <v>17</v>
      </c>
      <c r="AB15" t="s">
        <v>17</v>
      </c>
      <c r="AC15" t="s">
        <v>19</v>
      </c>
      <c r="AD15" t="s">
        <v>19</v>
      </c>
      <c r="AE15" t="s">
        <v>19</v>
      </c>
      <c r="AF15" t="s">
        <v>19</v>
      </c>
      <c r="AG15" t="s">
        <v>19</v>
      </c>
      <c r="AH15" t="s">
        <v>19</v>
      </c>
      <c r="AI15" t="s">
        <v>19</v>
      </c>
      <c r="AJ15" t="s">
        <v>19</v>
      </c>
      <c r="AK15" t="s">
        <v>19</v>
      </c>
      <c r="AL15" t="s">
        <v>13</v>
      </c>
      <c r="AM15" t="s">
        <v>13</v>
      </c>
      <c r="AN15" t="s">
        <v>13</v>
      </c>
      <c r="AO15" t="s">
        <v>13</v>
      </c>
      <c r="AP15" t="s">
        <v>13</v>
      </c>
      <c r="AQ15" t="s">
        <v>13</v>
      </c>
      <c r="AR15" t="s">
        <v>13</v>
      </c>
      <c r="AS15" t="s">
        <v>13</v>
      </c>
      <c r="AT15" t="s">
        <v>13</v>
      </c>
      <c r="AU15" t="s">
        <v>18</v>
      </c>
      <c r="AV15" t="s">
        <v>18</v>
      </c>
      <c r="AW15" t="s">
        <v>18</v>
      </c>
      <c r="AX15" t="s">
        <v>18</v>
      </c>
      <c r="AY15" t="s">
        <v>18</v>
      </c>
      <c r="AZ15" t="s">
        <v>18</v>
      </c>
      <c r="BA15" t="s">
        <v>18</v>
      </c>
      <c r="BB15" t="s">
        <v>18</v>
      </c>
      <c r="BC15" t="s">
        <v>18</v>
      </c>
      <c r="BD15" t="s">
        <v>15</v>
      </c>
      <c r="BE15" t="s">
        <v>15</v>
      </c>
      <c r="BF15" t="s">
        <v>15</v>
      </c>
      <c r="BG15" t="s">
        <v>15</v>
      </c>
      <c r="BH15" t="s">
        <v>15</v>
      </c>
      <c r="BI15" t="s">
        <v>15</v>
      </c>
      <c r="BJ15" t="s">
        <v>15</v>
      </c>
      <c r="BK15" t="s">
        <v>15</v>
      </c>
      <c r="BL15" t="s">
        <v>15</v>
      </c>
      <c r="BM15" t="s">
        <v>16</v>
      </c>
      <c r="BN15" t="s">
        <v>16</v>
      </c>
      <c r="BO15" t="s">
        <v>16</v>
      </c>
      <c r="BP15" t="s">
        <v>16</v>
      </c>
      <c r="BQ15" t="s">
        <v>16</v>
      </c>
      <c r="BR15" t="s">
        <v>16</v>
      </c>
      <c r="BS15" t="s">
        <v>16</v>
      </c>
      <c r="BT15" t="s">
        <v>16</v>
      </c>
      <c r="BU15" t="s">
        <v>16</v>
      </c>
    </row>
    <row r="19" s="4" customFormat="1" x14ac:dyDescent="0.45"/>
  </sheetData>
  <phoneticPr fontId="12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B10FE5-4E47-420D-B1CE-17D6B9D0861D}">
  <dimension ref="A1:D108"/>
  <sheetViews>
    <sheetView topLeftCell="A48" workbookViewId="0">
      <selection activeCell="G3" sqref="G3"/>
    </sheetView>
  </sheetViews>
  <sheetFormatPr baseColWidth="10" defaultRowHeight="14.25" x14ac:dyDescent="0.45"/>
  <cols>
    <col min="1" max="1" width="12.33203125" style="11" customWidth="1"/>
    <col min="2" max="2" width="13.796875" style="10" bestFit="1" customWidth="1"/>
  </cols>
  <sheetData>
    <row r="1" spans="1:4" x14ac:dyDescent="0.45">
      <c r="A1" s="9" t="s">
        <v>9</v>
      </c>
      <c r="D1" t="s">
        <v>10</v>
      </c>
    </row>
    <row r="2" spans="1:4" x14ac:dyDescent="0.45">
      <c r="A2" s="11" t="s">
        <v>11</v>
      </c>
      <c r="B2" s="10" t="s">
        <v>12</v>
      </c>
    </row>
    <row r="3" spans="1:4" x14ac:dyDescent="0.45">
      <c r="A3" s="12">
        <v>1</v>
      </c>
      <c r="B3" s="10" t="s">
        <v>13</v>
      </c>
    </row>
    <row r="4" spans="1:4" x14ac:dyDescent="0.45">
      <c r="A4" s="12">
        <v>2</v>
      </c>
      <c r="B4" s="10" t="s">
        <v>14</v>
      </c>
    </row>
    <row r="5" spans="1:4" x14ac:dyDescent="0.45">
      <c r="A5" s="12">
        <v>3</v>
      </c>
      <c r="B5" s="10" t="s">
        <v>13</v>
      </c>
    </row>
    <row r="6" spans="1:4" x14ac:dyDescent="0.45">
      <c r="A6" s="12">
        <v>4</v>
      </c>
      <c r="B6" s="10" t="s">
        <v>15</v>
      </c>
    </row>
    <row r="7" spans="1:4" x14ac:dyDescent="0.45">
      <c r="A7" s="12">
        <v>5</v>
      </c>
      <c r="B7" s="10" t="s">
        <v>13</v>
      </c>
    </row>
    <row r="8" spans="1:4" x14ac:dyDescent="0.45">
      <c r="A8" s="12">
        <v>6</v>
      </c>
      <c r="B8" s="10" t="s">
        <v>16</v>
      </c>
    </row>
    <row r="9" spans="1:4" x14ac:dyDescent="0.45">
      <c r="A9" s="12">
        <v>7</v>
      </c>
      <c r="B9" s="10" t="s">
        <v>15</v>
      </c>
    </row>
    <row r="10" spans="1:4" x14ac:dyDescent="0.45">
      <c r="A10" s="12">
        <v>8</v>
      </c>
      <c r="B10" s="10" t="s">
        <v>17</v>
      </c>
    </row>
    <row r="11" spans="1:4" x14ac:dyDescent="0.45">
      <c r="A11" s="12">
        <v>9</v>
      </c>
      <c r="B11" s="10" t="s">
        <v>18</v>
      </c>
    </row>
    <row r="12" spans="1:4" x14ac:dyDescent="0.45">
      <c r="A12" s="12">
        <v>10</v>
      </c>
      <c r="B12" s="10" t="s">
        <v>17</v>
      </c>
    </row>
    <row r="13" spans="1:4" x14ac:dyDescent="0.45">
      <c r="A13" s="12">
        <v>11</v>
      </c>
      <c r="B13" s="10" t="s">
        <v>16</v>
      </c>
    </row>
    <row r="14" spans="1:4" x14ac:dyDescent="0.45">
      <c r="A14" s="12">
        <v>12</v>
      </c>
      <c r="B14" s="10" t="s">
        <v>18</v>
      </c>
    </row>
    <row r="15" spans="1:4" x14ac:dyDescent="0.45">
      <c r="A15" s="12">
        <v>13</v>
      </c>
      <c r="B15" s="10" t="s">
        <v>16</v>
      </c>
    </row>
    <row r="16" spans="1:4" x14ac:dyDescent="0.45">
      <c r="A16" s="12">
        <v>14</v>
      </c>
      <c r="B16" s="10" t="s">
        <v>14</v>
      </c>
    </row>
    <row r="17" spans="1:2" x14ac:dyDescent="0.45">
      <c r="A17" s="12">
        <v>15</v>
      </c>
      <c r="B17" s="10" t="s">
        <v>13</v>
      </c>
    </row>
    <row r="18" spans="1:2" x14ac:dyDescent="0.45">
      <c r="A18" s="12">
        <v>16</v>
      </c>
      <c r="B18" s="10" t="s">
        <v>19</v>
      </c>
    </row>
    <row r="19" spans="1:2" x14ac:dyDescent="0.45">
      <c r="A19" s="12">
        <v>17</v>
      </c>
      <c r="B19" s="10" t="s">
        <v>19</v>
      </c>
    </row>
    <row r="20" spans="1:2" x14ac:dyDescent="0.45">
      <c r="A20" s="12">
        <v>18</v>
      </c>
      <c r="B20" s="10" t="s">
        <v>19</v>
      </c>
    </row>
    <row r="21" spans="1:2" x14ac:dyDescent="0.45">
      <c r="A21" s="12">
        <v>19</v>
      </c>
      <c r="B21" s="10" t="s">
        <v>13</v>
      </c>
    </row>
    <row r="22" spans="1:2" x14ac:dyDescent="0.45">
      <c r="A22" s="12" t="s">
        <v>20</v>
      </c>
      <c r="B22" s="10" t="s">
        <v>16</v>
      </c>
    </row>
    <row r="23" spans="1:2" x14ac:dyDescent="0.45">
      <c r="A23" s="12" t="s">
        <v>21</v>
      </c>
      <c r="B23" s="10" t="s">
        <v>16</v>
      </c>
    </row>
    <row r="24" spans="1:2" x14ac:dyDescent="0.45">
      <c r="A24" s="12">
        <v>21</v>
      </c>
      <c r="B24" s="10" t="s">
        <v>13</v>
      </c>
    </row>
    <row r="25" spans="1:2" x14ac:dyDescent="0.45">
      <c r="A25" s="12">
        <v>22</v>
      </c>
      <c r="B25" s="10" t="s">
        <v>22</v>
      </c>
    </row>
    <row r="26" spans="1:2" x14ac:dyDescent="0.45">
      <c r="A26" s="12">
        <v>23</v>
      </c>
      <c r="B26" s="10" t="s">
        <v>13</v>
      </c>
    </row>
    <row r="27" spans="1:2" x14ac:dyDescent="0.45">
      <c r="A27" s="12">
        <v>24</v>
      </c>
      <c r="B27" s="10" t="s">
        <v>18</v>
      </c>
    </row>
    <row r="28" spans="1:2" x14ac:dyDescent="0.45">
      <c r="A28" s="12">
        <v>25</v>
      </c>
      <c r="B28" s="10" t="s">
        <v>13</v>
      </c>
    </row>
    <row r="29" spans="1:2" x14ac:dyDescent="0.45">
      <c r="A29" s="12">
        <v>26</v>
      </c>
      <c r="B29" s="10" t="s">
        <v>15</v>
      </c>
    </row>
    <row r="30" spans="1:2" x14ac:dyDescent="0.45">
      <c r="A30" s="12">
        <v>27</v>
      </c>
      <c r="B30" s="10" t="s">
        <v>14</v>
      </c>
    </row>
    <row r="31" spans="1:2" x14ac:dyDescent="0.45">
      <c r="A31" s="12">
        <v>28</v>
      </c>
      <c r="B31" s="10" t="s">
        <v>14</v>
      </c>
    </row>
    <row r="32" spans="1:2" x14ac:dyDescent="0.45">
      <c r="A32" s="12">
        <v>29</v>
      </c>
      <c r="B32" s="10" t="s">
        <v>22</v>
      </c>
    </row>
    <row r="33" spans="1:2" x14ac:dyDescent="0.45">
      <c r="A33" s="12">
        <v>30</v>
      </c>
      <c r="B33" s="10" t="s">
        <v>16</v>
      </c>
    </row>
    <row r="34" spans="1:2" x14ac:dyDescent="0.45">
      <c r="A34" s="12">
        <v>31</v>
      </c>
      <c r="B34" s="10" t="s">
        <v>18</v>
      </c>
    </row>
    <row r="35" spans="1:2" x14ac:dyDescent="0.45">
      <c r="A35" s="12">
        <v>32</v>
      </c>
      <c r="B35" s="10" t="s">
        <v>18</v>
      </c>
    </row>
    <row r="36" spans="1:2" x14ac:dyDescent="0.45">
      <c r="A36" s="12">
        <v>33</v>
      </c>
      <c r="B36" s="10" t="s">
        <v>18</v>
      </c>
    </row>
    <row r="37" spans="1:2" x14ac:dyDescent="0.45">
      <c r="A37" s="12">
        <v>34</v>
      </c>
      <c r="B37" s="10" t="s">
        <v>16</v>
      </c>
    </row>
    <row r="38" spans="1:2" x14ac:dyDescent="0.45">
      <c r="A38" s="12">
        <v>35</v>
      </c>
      <c r="B38" s="10" t="s">
        <v>22</v>
      </c>
    </row>
    <row r="39" spans="1:2" x14ac:dyDescent="0.45">
      <c r="A39" s="12">
        <v>36</v>
      </c>
      <c r="B39" s="10" t="s">
        <v>19</v>
      </c>
    </row>
    <row r="40" spans="1:2" x14ac:dyDescent="0.45">
      <c r="A40" s="12">
        <v>37</v>
      </c>
      <c r="B40" s="10" t="s">
        <v>19</v>
      </c>
    </row>
    <row r="41" spans="1:2" x14ac:dyDescent="0.45">
      <c r="A41" s="12">
        <v>38</v>
      </c>
      <c r="B41" s="10" t="s">
        <v>13</v>
      </c>
    </row>
    <row r="42" spans="1:2" x14ac:dyDescent="0.45">
      <c r="A42" s="12">
        <v>39</v>
      </c>
      <c r="B42" s="10" t="s">
        <v>13</v>
      </c>
    </row>
    <row r="43" spans="1:2" x14ac:dyDescent="0.45">
      <c r="A43" s="12">
        <v>40</v>
      </c>
      <c r="B43" s="10" t="s">
        <v>18</v>
      </c>
    </row>
    <row r="44" spans="1:2" x14ac:dyDescent="0.45">
      <c r="A44" s="12">
        <v>41</v>
      </c>
      <c r="B44" s="10" t="s">
        <v>19</v>
      </c>
    </row>
    <row r="45" spans="1:2" x14ac:dyDescent="0.45">
      <c r="A45" s="12">
        <v>42</v>
      </c>
      <c r="B45" s="10" t="s">
        <v>13</v>
      </c>
    </row>
    <row r="46" spans="1:2" x14ac:dyDescent="0.45">
      <c r="A46" s="12">
        <v>43</v>
      </c>
      <c r="B46" s="10" t="s">
        <v>13</v>
      </c>
    </row>
    <row r="47" spans="1:2" x14ac:dyDescent="0.45">
      <c r="A47" s="12">
        <v>44</v>
      </c>
      <c r="B47" s="10" t="s">
        <v>19</v>
      </c>
    </row>
    <row r="48" spans="1:2" x14ac:dyDescent="0.45">
      <c r="A48" s="12">
        <v>45</v>
      </c>
      <c r="B48" s="10" t="s">
        <v>17</v>
      </c>
    </row>
    <row r="49" spans="1:2" x14ac:dyDescent="0.45">
      <c r="A49" s="12">
        <v>46</v>
      </c>
      <c r="B49" s="10" t="s">
        <v>18</v>
      </c>
    </row>
    <row r="50" spans="1:2" x14ac:dyDescent="0.45">
      <c r="A50" s="12">
        <v>47</v>
      </c>
      <c r="B50" s="10" t="s">
        <v>18</v>
      </c>
    </row>
    <row r="51" spans="1:2" x14ac:dyDescent="0.45">
      <c r="A51" s="12">
        <v>48</v>
      </c>
      <c r="B51" s="10" t="s">
        <v>15</v>
      </c>
    </row>
    <row r="52" spans="1:2" x14ac:dyDescent="0.45">
      <c r="A52" s="12">
        <v>49</v>
      </c>
      <c r="B52" s="10" t="s">
        <v>19</v>
      </c>
    </row>
    <row r="53" spans="1:2" x14ac:dyDescent="0.45">
      <c r="A53" s="12">
        <v>50</v>
      </c>
      <c r="B53" s="10" t="s">
        <v>22</v>
      </c>
    </row>
    <row r="54" spans="1:2" x14ac:dyDescent="0.45">
      <c r="A54" s="12">
        <v>51</v>
      </c>
      <c r="B54" s="10" t="s">
        <v>17</v>
      </c>
    </row>
    <row r="55" spans="1:2" x14ac:dyDescent="0.45">
      <c r="A55" s="12">
        <v>52</v>
      </c>
      <c r="B55" s="10" t="s">
        <v>17</v>
      </c>
    </row>
    <row r="56" spans="1:2" x14ac:dyDescent="0.45">
      <c r="A56" s="12">
        <v>53</v>
      </c>
      <c r="B56" s="10" t="s">
        <v>19</v>
      </c>
    </row>
    <row r="57" spans="1:2" x14ac:dyDescent="0.45">
      <c r="A57" s="12">
        <v>54</v>
      </c>
      <c r="B57" s="10" t="s">
        <v>17</v>
      </c>
    </row>
    <row r="58" spans="1:2" x14ac:dyDescent="0.45">
      <c r="A58" s="12">
        <v>55</v>
      </c>
      <c r="B58" s="10" t="s">
        <v>17</v>
      </c>
    </row>
    <row r="59" spans="1:2" x14ac:dyDescent="0.45">
      <c r="A59" s="12">
        <v>56</v>
      </c>
      <c r="B59" s="10" t="s">
        <v>22</v>
      </c>
    </row>
    <row r="60" spans="1:2" x14ac:dyDescent="0.45">
      <c r="A60" s="12">
        <v>57</v>
      </c>
      <c r="B60" s="10" t="s">
        <v>17</v>
      </c>
    </row>
    <row r="61" spans="1:2" x14ac:dyDescent="0.45">
      <c r="A61" s="12">
        <v>58</v>
      </c>
      <c r="B61" s="10" t="s">
        <v>17</v>
      </c>
    </row>
    <row r="62" spans="1:2" x14ac:dyDescent="0.45">
      <c r="A62" s="12">
        <v>59</v>
      </c>
      <c r="B62" s="10" t="s">
        <v>14</v>
      </c>
    </row>
    <row r="63" spans="1:2" x14ac:dyDescent="0.45">
      <c r="A63" s="12">
        <v>60</v>
      </c>
      <c r="B63" s="10" t="s">
        <v>14</v>
      </c>
    </row>
    <row r="64" spans="1:2" x14ac:dyDescent="0.45">
      <c r="A64" s="12">
        <v>61</v>
      </c>
      <c r="B64" s="10" t="s">
        <v>14</v>
      </c>
    </row>
    <row r="65" spans="1:2" x14ac:dyDescent="0.45">
      <c r="A65" s="12">
        <v>62</v>
      </c>
      <c r="B65" s="10" t="s">
        <v>14</v>
      </c>
    </row>
    <row r="66" spans="1:2" x14ac:dyDescent="0.45">
      <c r="A66" s="12">
        <v>63</v>
      </c>
      <c r="B66" s="10" t="s">
        <v>13</v>
      </c>
    </row>
    <row r="67" spans="1:2" x14ac:dyDescent="0.45">
      <c r="A67" s="12">
        <v>64</v>
      </c>
      <c r="B67" s="10" t="s">
        <v>18</v>
      </c>
    </row>
    <row r="68" spans="1:2" x14ac:dyDescent="0.45">
      <c r="A68" s="12">
        <v>65</v>
      </c>
      <c r="B68" s="10" t="s">
        <v>18</v>
      </c>
    </row>
    <row r="69" spans="1:2" x14ac:dyDescent="0.45">
      <c r="A69" s="12">
        <v>66</v>
      </c>
      <c r="B69" s="10" t="s">
        <v>16</v>
      </c>
    </row>
    <row r="70" spans="1:2" x14ac:dyDescent="0.45">
      <c r="A70" s="12">
        <v>67</v>
      </c>
      <c r="B70" s="10" t="s">
        <v>17</v>
      </c>
    </row>
    <row r="71" spans="1:2" x14ac:dyDescent="0.45">
      <c r="A71" s="12">
        <v>68</v>
      </c>
      <c r="B71" s="10" t="s">
        <v>17</v>
      </c>
    </row>
    <row r="72" spans="1:2" x14ac:dyDescent="0.45">
      <c r="A72" s="12">
        <v>69</v>
      </c>
      <c r="B72" s="10" t="s">
        <v>13</v>
      </c>
    </row>
    <row r="73" spans="1:2" x14ac:dyDescent="0.45">
      <c r="A73" s="12">
        <v>70</v>
      </c>
      <c r="B73" s="10" t="s">
        <v>17</v>
      </c>
    </row>
    <row r="74" spans="1:2" x14ac:dyDescent="0.45">
      <c r="A74" s="12">
        <v>71</v>
      </c>
      <c r="B74" s="10" t="s">
        <v>13</v>
      </c>
    </row>
    <row r="75" spans="1:2" x14ac:dyDescent="0.45">
      <c r="A75" s="12">
        <v>72</v>
      </c>
      <c r="B75" s="10" t="s">
        <v>19</v>
      </c>
    </row>
    <row r="76" spans="1:2" x14ac:dyDescent="0.45">
      <c r="A76" s="12">
        <v>73</v>
      </c>
      <c r="B76" s="10" t="s">
        <v>13</v>
      </c>
    </row>
    <row r="77" spans="1:2" x14ac:dyDescent="0.45">
      <c r="A77" s="12">
        <v>74</v>
      </c>
      <c r="B77" s="10" t="s">
        <v>13</v>
      </c>
    </row>
    <row r="78" spans="1:2" x14ac:dyDescent="0.45">
      <c r="A78" s="12">
        <v>75</v>
      </c>
      <c r="B78" s="10" t="s">
        <v>14</v>
      </c>
    </row>
    <row r="79" spans="1:2" x14ac:dyDescent="0.45">
      <c r="A79" s="12">
        <v>76</v>
      </c>
      <c r="B79" s="10" t="s">
        <v>14</v>
      </c>
    </row>
    <row r="80" spans="1:2" x14ac:dyDescent="0.45">
      <c r="A80" s="12">
        <v>77</v>
      </c>
      <c r="B80" s="10" t="s">
        <v>14</v>
      </c>
    </row>
    <row r="81" spans="1:2" x14ac:dyDescent="0.45">
      <c r="A81" s="12">
        <v>78</v>
      </c>
      <c r="B81" s="10" t="s">
        <v>14</v>
      </c>
    </row>
    <row r="82" spans="1:2" x14ac:dyDescent="0.45">
      <c r="A82" s="12">
        <v>79</v>
      </c>
      <c r="B82" s="10" t="s">
        <v>19</v>
      </c>
    </row>
    <row r="83" spans="1:2" x14ac:dyDescent="0.45">
      <c r="A83" s="12">
        <v>80</v>
      </c>
      <c r="B83" s="10" t="s">
        <v>14</v>
      </c>
    </row>
    <row r="84" spans="1:2" x14ac:dyDescent="0.45">
      <c r="A84" s="12">
        <v>81</v>
      </c>
      <c r="B84" s="10" t="s">
        <v>18</v>
      </c>
    </row>
    <row r="85" spans="1:2" x14ac:dyDescent="0.45">
      <c r="A85" s="12">
        <v>82</v>
      </c>
      <c r="B85" s="10" t="s">
        <v>18</v>
      </c>
    </row>
    <row r="86" spans="1:2" x14ac:dyDescent="0.45">
      <c r="A86" s="12">
        <v>83</v>
      </c>
      <c r="B86" s="10" t="s">
        <v>16</v>
      </c>
    </row>
    <row r="87" spans="1:2" x14ac:dyDescent="0.45">
      <c r="A87" s="12">
        <v>84</v>
      </c>
      <c r="B87" s="10" t="s">
        <v>15</v>
      </c>
    </row>
    <row r="88" spans="1:2" x14ac:dyDescent="0.45">
      <c r="A88" s="12">
        <v>85</v>
      </c>
      <c r="B88" s="10" t="s">
        <v>19</v>
      </c>
    </row>
    <row r="89" spans="1:2" x14ac:dyDescent="0.45">
      <c r="A89" s="12">
        <v>86</v>
      </c>
      <c r="B89" s="10" t="s">
        <v>19</v>
      </c>
    </row>
    <row r="90" spans="1:2" x14ac:dyDescent="0.45">
      <c r="A90" s="12">
        <v>87</v>
      </c>
      <c r="B90" s="10" t="s">
        <v>13</v>
      </c>
    </row>
    <row r="91" spans="1:2" x14ac:dyDescent="0.45">
      <c r="A91" s="12">
        <v>88</v>
      </c>
      <c r="B91" s="10" t="s">
        <v>17</v>
      </c>
    </row>
    <row r="92" spans="1:2" x14ac:dyDescent="0.45">
      <c r="A92" s="12">
        <v>89</v>
      </c>
      <c r="B92" s="10" t="s">
        <v>17</v>
      </c>
    </row>
    <row r="93" spans="1:2" x14ac:dyDescent="0.45">
      <c r="A93" s="12">
        <v>90</v>
      </c>
      <c r="B93" s="10" t="s">
        <v>17</v>
      </c>
    </row>
    <row r="94" spans="1:2" x14ac:dyDescent="0.45">
      <c r="A94" s="12">
        <v>91</v>
      </c>
      <c r="B94" s="10" t="s">
        <v>14</v>
      </c>
    </row>
    <row r="95" spans="1:2" x14ac:dyDescent="0.45">
      <c r="A95" s="12">
        <v>92</v>
      </c>
      <c r="B95" s="10" t="s">
        <v>14</v>
      </c>
    </row>
    <row r="96" spans="1:2" x14ac:dyDescent="0.45">
      <c r="A96" s="12">
        <v>93</v>
      </c>
      <c r="B96" s="10" t="s">
        <v>14</v>
      </c>
    </row>
    <row r="97" spans="1:2" x14ac:dyDescent="0.45">
      <c r="A97" s="12">
        <v>94</v>
      </c>
      <c r="B97" s="10" t="s">
        <v>14</v>
      </c>
    </row>
    <row r="98" spans="1:2" x14ac:dyDescent="0.45">
      <c r="A98" s="12">
        <v>95</v>
      </c>
      <c r="B98" s="10" t="s">
        <v>14</v>
      </c>
    </row>
    <row r="99" spans="1:2" x14ac:dyDescent="0.45">
      <c r="A99" s="12"/>
    </row>
    <row r="100" spans="1:2" x14ac:dyDescent="0.45">
      <c r="A100" s="12"/>
    </row>
    <row r="101" spans="1:2" x14ac:dyDescent="0.45">
      <c r="A101" s="12"/>
    </row>
    <row r="102" spans="1:2" x14ac:dyDescent="0.45">
      <c r="A102" s="12"/>
    </row>
    <row r="103" spans="1:2" x14ac:dyDescent="0.45">
      <c r="A103" s="12"/>
    </row>
    <row r="104" spans="1:2" x14ac:dyDescent="0.45">
      <c r="A104" s="12"/>
    </row>
    <row r="105" spans="1:2" x14ac:dyDescent="0.45">
      <c r="A105" s="12"/>
    </row>
    <row r="106" spans="1:2" x14ac:dyDescent="0.45">
      <c r="A106" s="12"/>
    </row>
    <row r="107" spans="1:2" x14ac:dyDescent="0.45">
      <c r="A107" s="12"/>
    </row>
    <row r="108" spans="1:2" x14ac:dyDescent="0.45">
      <c r="A108" s="12"/>
    </row>
  </sheetData>
  <autoFilter ref="A2:B98" xr:uid="{C3E3FD9F-83F6-4D0C-B12C-C2B47C8931A5}"/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59508A-C973-4EF3-B56D-8AF3B2E5D090}">
  <dimension ref="A1:G20"/>
  <sheetViews>
    <sheetView workbookViewId="0">
      <selection activeCell="I27" sqref="I27"/>
    </sheetView>
  </sheetViews>
  <sheetFormatPr baseColWidth="10" defaultRowHeight="14.25" x14ac:dyDescent="0.45"/>
  <cols>
    <col min="6" max="6" width="30" bestFit="1" customWidth="1"/>
    <col min="7" max="7" width="9.796875" bestFit="1" customWidth="1"/>
  </cols>
  <sheetData>
    <row r="1" spans="1:7" ht="45.4" thickBot="1" x14ac:dyDescent="0.5">
      <c r="A1" s="16" t="s">
        <v>26</v>
      </c>
      <c r="B1" s="17" t="s">
        <v>27</v>
      </c>
      <c r="D1" s="16" t="s">
        <v>39</v>
      </c>
      <c r="E1" s="17" t="s">
        <v>40</v>
      </c>
      <c r="F1" s="43" t="s">
        <v>25</v>
      </c>
      <c r="G1" s="43" t="s">
        <v>25</v>
      </c>
    </row>
    <row r="2" spans="1:7" ht="36.4" thickBot="1" x14ac:dyDescent="0.5">
      <c r="A2" s="18" t="s">
        <v>28</v>
      </c>
      <c r="B2" s="19">
        <v>6.4000000000000001E-2</v>
      </c>
      <c r="D2" s="24" t="s">
        <v>41</v>
      </c>
      <c r="E2" s="19">
        <v>1</v>
      </c>
      <c r="F2" t="s">
        <v>55</v>
      </c>
      <c r="G2" t="s">
        <v>55</v>
      </c>
    </row>
    <row r="3" spans="1:7" ht="36.4" thickBot="1" x14ac:dyDescent="0.5">
      <c r="A3" s="20" t="s">
        <v>29</v>
      </c>
      <c r="B3" s="21">
        <v>0.22700000000000001</v>
      </c>
      <c r="D3" s="25" t="s">
        <v>42</v>
      </c>
      <c r="E3" s="21">
        <v>0.9</v>
      </c>
      <c r="F3" t="s">
        <v>56</v>
      </c>
      <c r="G3" s="41" t="s">
        <v>65</v>
      </c>
    </row>
    <row r="4" spans="1:7" ht="18.399999999999999" thickBot="1" x14ac:dyDescent="0.5">
      <c r="A4" s="18" t="s">
        <v>30</v>
      </c>
      <c r="B4" s="19">
        <v>0.27200000000000002</v>
      </c>
      <c r="D4" s="24" t="s">
        <v>43</v>
      </c>
      <c r="E4" s="19">
        <v>12.553000000000001</v>
      </c>
      <c r="F4" t="s">
        <v>57</v>
      </c>
    </row>
    <row r="5" spans="1:7" ht="14.65" thickBot="1" x14ac:dyDescent="0.5">
      <c r="A5" s="20" t="s">
        <v>31</v>
      </c>
      <c r="B5" s="21">
        <v>0.27200000000000002</v>
      </c>
      <c r="D5" s="26"/>
      <c r="E5" s="27"/>
      <c r="F5" t="s">
        <v>58</v>
      </c>
    </row>
    <row r="6" spans="1:7" ht="18.399999999999999" thickBot="1" x14ac:dyDescent="0.5">
      <c r="A6" s="18" t="s">
        <v>32</v>
      </c>
      <c r="B6" s="19">
        <v>0.32400000000000001</v>
      </c>
      <c r="D6" s="28" t="s">
        <v>44</v>
      </c>
      <c r="E6" s="29">
        <v>12.66</v>
      </c>
      <c r="F6" t="s">
        <v>59</v>
      </c>
    </row>
    <row r="7" spans="1:7" ht="18.399999999999999" thickBot="1" x14ac:dyDescent="0.5">
      <c r="A7" s="20" t="s">
        <v>33</v>
      </c>
      <c r="B7" s="21">
        <v>0.38500000000000001</v>
      </c>
      <c r="D7" s="30" t="s">
        <v>45</v>
      </c>
      <c r="E7" s="31">
        <v>23.7</v>
      </c>
      <c r="F7" s="41" t="s">
        <v>32</v>
      </c>
    </row>
    <row r="8" spans="1:7" ht="36.4" thickBot="1" x14ac:dyDescent="0.5">
      <c r="A8" s="18" t="s">
        <v>35</v>
      </c>
      <c r="B8" s="19">
        <v>2.4E-2</v>
      </c>
      <c r="D8" s="32"/>
      <c r="E8" s="33"/>
      <c r="F8" t="s">
        <v>60</v>
      </c>
    </row>
    <row r="9" spans="1:7" ht="36.4" thickBot="1" x14ac:dyDescent="0.5">
      <c r="A9" s="20" t="s">
        <v>36</v>
      </c>
      <c r="B9" s="21">
        <v>2.4E-2</v>
      </c>
      <c r="D9" s="34" t="s">
        <v>46</v>
      </c>
      <c r="E9" s="35">
        <v>12.57</v>
      </c>
      <c r="F9" t="s">
        <v>61</v>
      </c>
    </row>
    <row r="10" spans="1:7" ht="36.4" thickBot="1" x14ac:dyDescent="0.5">
      <c r="A10" s="18" t="s">
        <v>37</v>
      </c>
      <c r="B10" s="19">
        <v>0.03</v>
      </c>
      <c r="D10" s="36" t="s">
        <v>47</v>
      </c>
      <c r="E10" s="37">
        <v>30.45</v>
      </c>
      <c r="F10" s="42" t="s">
        <v>62</v>
      </c>
    </row>
    <row r="11" spans="1:7" ht="27.4" thickBot="1" x14ac:dyDescent="0.5">
      <c r="A11" s="20" t="s">
        <v>38</v>
      </c>
      <c r="B11" s="21">
        <v>0.03</v>
      </c>
      <c r="D11" s="25" t="s">
        <v>48</v>
      </c>
      <c r="E11" s="21">
        <v>9.9700000000000006</v>
      </c>
      <c r="F11" s="41" t="s">
        <v>63</v>
      </c>
    </row>
    <row r="12" spans="1:7" ht="27" x14ac:dyDescent="0.45">
      <c r="A12" s="22" t="s">
        <v>34</v>
      </c>
      <c r="B12" s="23">
        <v>0.32400000000000001</v>
      </c>
      <c r="D12" s="32"/>
      <c r="E12" s="33"/>
      <c r="F12" t="s">
        <v>64</v>
      </c>
    </row>
    <row r="13" spans="1:7" ht="36" x14ac:dyDescent="0.45">
      <c r="D13" s="34" t="s">
        <v>49</v>
      </c>
      <c r="E13" s="35">
        <v>8.8889999999999993</v>
      </c>
    </row>
    <row r="14" spans="1:7" ht="14.65" thickBot="1" x14ac:dyDescent="0.5">
      <c r="D14" s="36" t="s">
        <v>50</v>
      </c>
      <c r="E14" s="37">
        <v>7.2220000000000004</v>
      </c>
    </row>
    <row r="15" spans="1:7" ht="27.4" thickBot="1" x14ac:dyDescent="0.5">
      <c r="D15" s="25" t="s">
        <v>51</v>
      </c>
      <c r="E15" s="21">
        <v>2.2000000000000002</v>
      </c>
    </row>
    <row r="16" spans="1:7" ht="27.4" thickBot="1" x14ac:dyDescent="0.5">
      <c r="D16" s="24" t="s">
        <v>52</v>
      </c>
      <c r="E16" s="19">
        <v>2.7</v>
      </c>
    </row>
    <row r="17" spans="4:5" ht="27.4" thickBot="1" x14ac:dyDescent="0.5">
      <c r="D17" s="25" t="s">
        <v>53</v>
      </c>
      <c r="E17" s="21">
        <v>4.5999999999999996</v>
      </c>
    </row>
    <row r="18" spans="4:5" ht="18.399999999999999" thickBot="1" x14ac:dyDescent="0.5">
      <c r="D18" s="24" t="s">
        <v>54</v>
      </c>
      <c r="E18" s="38">
        <v>1680</v>
      </c>
    </row>
    <row r="19" spans="4:5" ht="18" x14ac:dyDescent="0.45">
      <c r="D19" s="39" t="s">
        <v>94</v>
      </c>
      <c r="E19" s="40">
        <v>0.77</v>
      </c>
    </row>
    <row r="20" spans="4:5" ht="18" x14ac:dyDescent="0.45">
      <c r="D20" s="34" t="s">
        <v>95</v>
      </c>
      <c r="E20" s="29">
        <v>0.25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8</vt:i4>
      </vt:variant>
      <vt:variant>
        <vt:lpstr>Plages nommées</vt:lpstr>
      </vt:variant>
      <vt:variant>
        <vt:i4>10</vt:i4>
      </vt:variant>
    </vt:vector>
  </HeadingPairs>
  <TitlesOfParts>
    <vt:vector size="18" baseType="lpstr">
      <vt:lpstr>Démarrage</vt:lpstr>
      <vt:lpstr>Etape n°1 - Données d'entrée</vt:lpstr>
      <vt:lpstr>Etape n°2 - Vos consommations</vt:lpstr>
      <vt:lpstr>Etape n°3 - Synthèse</vt:lpstr>
      <vt:lpstr>Calculs</vt:lpstr>
      <vt:lpstr>DJU16</vt:lpstr>
      <vt:lpstr>ZoneClimat</vt:lpstr>
      <vt:lpstr>NRJ</vt:lpstr>
      <vt:lpstr>ELEC</vt:lpstr>
      <vt:lpstr>FIOUL</vt:lpstr>
      <vt:lpstr>GAZ</vt:lpstr>
      <vt:lpstr>RCU</vt:lpstr>
      <vt:lpstr>Schauf</vt:lpstr>
      <vt:lpstr>Z_climatique</vt:lpstr>
      <vt:lpstr>Démarrage!Zone_d_impression</vt:lpstr>
      <vt:lpstr>'Etape n°1 - Données d''entrée'!Zone_d_impression</vt:lpstr>
      <vt:lpstr>'Etape n°2 - Vos consommations'!Zone_d_impression</vt:lpstr>
      <vt:lpstr>'Etape n°3 - Synthèse'!Zone_d_impression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LECLERC</dc:creator>
  <cp:lastModifiedBy>Sophie POUVERREAU</cp:lastModifiedBy>
  <dcterms:created xsi:type="dcterms:W3CDTF">2022-09-10T06:50:15Z</dcterms:created>
  <dcterms:modified xsi:type="dcterms:W3CDTF">2022-12-13T11:44:58Z</dcterms:modified>
</cp:coreProperties>
</file>